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Quick Pre-Retirement Analysis" sheetId="1" r:id="rId1"/>
    <sheet name="Quick Post-Retirement Analysis" sheetId="2" r:id="rId2"/>
  </sheets>
  <definedNames/>
  <calcPr fullCalcOnLoad="1"/>
</workbook>
</file>

<file path=xl/sharedStrings.xml><?xml version="1.0" encoding="utf-8"?>
<sst xmlns="http://schemas.openxmlformats.org/spreadsheetml/2006/main" count="272" uniqueCount="205">
  <si>
    <t>Quick Retirement Savings Analysis</t>
  </si>
  <si>
    <t>Introduction</t>
  </si>
  <si>
    <t>There is no way to make a precise plan for your future because you do not know what will</t>
  </si>
  <si>
    <t>happen in either your future life that will incur unusual expenses or what will happen in</t>
  </si>
  <si>
    <t>the securities markets.  Further, changes in tax and other laws may be important to you.</t>
  </si>
  <si>
    <t>This program will show you two different outcomes for your retirement savings.  Each is based</t>
  </si>
  <si>
    <t>on the sequential returns and inflation of each separate year from past history.  The future will</t>
  </si>
  <si>
    <t>will not be like the past, but by looking at what happened in one of the worst and one of the best</t>
  </si>
  <si>
    <t>stretches in history, you will get an idea what your retirement savings could look like.</t>
  </si>
  <si>
    <r>
      <rPr>
        <b/>
        <sz val="11"/>
        <color indexed="8"/>
        <rFont val="Calibri"/>
        <family val="2"/>
      </rPr>
      <t>The optimistic scenario</t>
    </r>
    <r>
      <rPr>
        <sz val="11"/>
        <color theme="1"/>
        <rFont val="Calibri"/>
        <family val="2"/>
      </rPr>
      <t xml:space="preserve"> is based on the results of a person who retired in 1948.  This was the</t>
    </r>
  </si>
  <si>
    <t>post World War II period in which consumption and family formation increased after years</t>
  </si>
  <si>
    <t>of rationing, unavailable hard goods, and savings rates that had exceeded 20% during the</t>
  </si>
  <si>
    <t>war.  This is unlikely to be repeated within our lifetimes with our savings rates near 5%</t>
  </si>
  <si>
    <t>together with much higher personal debts and a low birth rate  leading to proportionately</t>
  </si>
  <si>
    <t>fewer workers to support the elderly.</t>
  </si>
  <si>
    <r>
      <rPr>
        <b/>
        <sz val="11"/>
        <color indexed="8"/>
        <rFont val="Calibri"/>
        <family val="2"/>
      </rPr>
      <t>The pessimistic scenario</t>
    </r>
    <r>
      <rPr>
        <sz val="11"/>
        <color theme="1"/>
        <rFont val="Calibri"/>
        <family val="2"/>
      </rPr>
      <t xml:space="preserve"> is based on results of a person who retired in 1965.  Those who</t>
    </r>
  </si>
  <si>
    <t>retired around that time faced large stock market swings and an extended period of devastating</t>
  </si>
  <si>
    <t>inflation.   This is not an impossible set of circumstances that may be in our future considering</t>
  </si>
  <si>
    <t xml:space="preserve">the exponential growth of national and personal debts, exploding welfare programs, aging of the </t>
  </si>
  <si>
    <t>population with fewer workers to support the elderly, low savings, and recent tripling of the</t>
  </si>
  <si>
    <t>money supply.</t>
  </si>
  <si>
    <t>Quick retirement analysis</t>
  </si>
  <si>
    <t>There are two parts of this program, each on a separate tab:</t>
  </si>
  <si>
    <t>Quick Pre-Retirement Analysis</t>
  </si>
  <si>
    <t>Quick Post-Retirement Analysis</t>
  </si>
  <si>
    <t>You are on the first tab now.  If you have already retired, go to the Post-retirement analysis.</t>
  </si>
  <si>
    <t>Pre-retirement analysis</t>
  </si>
  <si>
    <t xml:space="preserve">If you have a number of years till you retire, there can be considerable uncertainty in the </t>
  </si>
  <si>
    <t>amount of savings you'll have when you reach retirement if the majority of your securities</t>
  </si>
  <si>
    <t xml:space="preserve">are in volatile market sectors, partnerships, or speculative and illiquid equities.   We are </t>
  </si>
  <si>
    <t>going to assume that you will be diversified and allocate a certain portion of your savings</t>
  </si>
  <si>
    <t>to (1) stocks, (2) bonds or CDs and (3) money markets.  In the model below we represent</t>
  </si>
  <si>
    <t>bonds, and money markets with short-term treasuries.  We assume money markets will be</t>
  </si>
  <si>
    <t>10% of your portfolio to provide for an annual reallocation or liquidity for immediate</t>
  </si>
  <si>
    <t>cash needs.  Otherwise you can choose the percentage of stocks/bonds, but be aware that</t>
  </si>
  <si>
    <t>very high stock allocations may result in higher savings risk just before retirement.</t>
  </si>
  <si>
    <t>Of course your chances of growth are better with a choice of funds and services which</t>
  </si>
  <si>
    <t>have low administrative and investment costs.  Most people are oblivious to costs and</t>
  </si>
  <si>
    <t xml:space="preserve">can lose half or more of their growth thinking costs of 1 or 2% of their savings are very </t>
  </si>
  <si>
    <t>small instead of realizing that they are a large fraction of the returns that provide growth.</t>
  </si>
  <si>
    <t>Mutual fund costs vary from a little over 0.1% with some over 2%.  If you have an</t>
  </si>
  <si>
    <t>advisor, the costs are likely to be 1% plus the mutual fund costs.  Be careful!!!!</t>
  </si>
  <si>
    <t>You can use the following analysis to project what your savings may be like in the future.</t>
  </si>
  <si>
    <t>It assumes that you will increase your new contributions to savings each year by the</t>
  </si>
  <si>
    <t>amount of inflation in the previous year. As said before, results are highly dependent</t>
  </si>
  <si>
    <t>on costs from advisor's fees, mutual funds and brokerage charges.</t>
  </si>
  <si>
    <t>Only make entries in the blue cells.  Projections are inflation-adjusted, that is, they are</t>
  </si>
  <si>
    <t>shown in today's dollar values.  One value represents saving in the very difficult economic</t>
  </si>
  <si>
    <t>environment that followed 1965.  The other starts in 1948 which benefited from the</t>
  </si>
  <si>
    <t>boom that followed World War II in which goods were rationed or simply not available and</t>
  </si>
  <si>
    <t>savings were large.  Each subsequent calendar year will have its unique return and inflation.</t>
  </si>
  <si>
    <t>To use this program, you need Excel.  Make entries only in BLUE cells.</t>
  </si>
  <si>
    <t>New yearly savings are adjusted upward each year with inflation.</t>
  </si>
  <si>
    <t>Future savings are shown in today's dollar values to keep them in perspective.</t>
  </si>
  <si>
    <t>Years till</t>
  </si>
  <si>
    <t>Current</t>
  </si>
  <si>
    <t>New yearly</t>
  </si>
  <si>
    <t>S &amp; P</t>
  </si>
  <si>
    <t>Investment</t>
  </si>
  <si>
    <t>retire</t>
  </si>
  <si>
    <t>savings</t>
  </si>
  <si>
    <t>Stocks</t>
  </si>
  <si>
    <t>Costs</t>
  </si>
  <si>
    <t>1965 start</t>
  </si>
  <si>
    <t>1948 start</t>
  </si>
  <si>
    <t>Inflation-adjusted returns&gt;</t>
  </si>
  <si>
    <t>planners assume.</t>
  </si>
  <si>
    <t>Your future savings estimates above may have a very wide spread, but see Bud Hebeler's</t>
  </si>
  <si>
    <t>recommendation at the bottom of this sheet.</t>
  </si>
  <si>
    <t>Other Considerations:</t>
  </si>
  <si>
    <t>This program does not consider taxes, so if most of your savings are in taxable accounts,</t>
  </si>
  <si>
    <t>the returns will be subject to income taxes and therefore results may be too optimistic</t>
  </si>
  <si>
    <t>unless you pay those taxes from your wages instead of from your savings.</t>
  </si>
  <si>
    <t>You should devote part of your savings to an emergency fund, and account for large</t>
  </si>
  <si>
    <t>pre-retirement expenses that will reduce the savings you calculated above. Make entries below:</t>
  </si>
  <si>
    <r>
      <rPr>
        <b/>
        <sz val="14"/>
        <color indexed="8"/>
        <rFont val="Calibri"/>
        <family val="2"/>
      </rPr>
      <t>Emergency fund.</t>
    </r>
    <r>
      <rPr>
        <sz val="14"/>
        <color indexed="8"/>
        <rFont val="Calibri"/>
        <family val="2"/>
      </rPr>
      <t xml:space="preserve"> </t>
    </r>
  </si>
  <si>
    <t>This is, of course, an arbitrary guess for what might be needed for some unknown financial,</t>
  </si>
  <si>
    <t>health, maintenance, service, loss of job, support of a relative or other events.  You might</t>
  </si>
  <si>
    <t>enter 3 or more months of living expenses or perhaps 10% of your savings if that is larger.</t>
  </si>
  <si>
    <t>Large known pre-retirement future expenses:</t>
  </si>
  <si>
    <t>If you can save for large future expenses before purchasing, you will be making interest</t>
  </si>
  <si>
    <t>instead of paying interest.  This is, of course, one of the major keys to building wealth.</t>
  </si>
  <si>
    <t xml:space="preserve">You can use the calculator below to approximate the results from savings deductions for </t>
  </si>
  <si>
    <t>large known pre-retirement future expenses.</t>
  </si>
  <si>
    <t>Cost in</t>
  </si>
  <si>
    <t>today's $</t>
  </si>
  <si>
    <t xml:space="preserve">     Description</t>
  </si>
  <si>
    <t>New car after trade in.</t>
  </si>
  <si>
    <t>Such estimates can never be perfect.</t>
  </si>
  <si>
    <t>Replace roof</t>
  </si>
  <si>
    <t>We will assume that you have saved</t>
  </si>
  <si>
    <t>for these items in an account where</t>
  </si>
  <si>
    <t>return equals inflation in each year.</t>
  </si>
  <si>
    <t xml:space="preserve">The resultant future net savings are displayed below in today's dollar values. </t>
  </si>
  <si>
    <t>The savings from the calculator above are reduced by the amount of the emergency fund and</t>
  </si>
  <si>
    <t>the sum of the large known expenses entered above assuming that you can set aside money</t>
  </si>
  <si>
    <t>for these at a return that is equal to inflation.  The net values are shown below.  You might</t>
  </si>
  <si>
    <t>want to choose a value in between to begin the analysis on the Post Retirement tab.</t>
  </si>
  <si>
    <t>Bud Hebeler's Recommendation:</t>
  </si>
  <si>
    <t>If you are really confident that you will not be able to work any longer than the number</t>
  </si>
  <si>
    <t>of years to retire, use the 1965 value in a post-retirement analysis.  If you are more</t>
  </si>
  <si>
    <t>flexible and could work longer, use a value that's higher, but remember that it's not</t>
  </si>
  <si>
    <t>very likely that you will do as well as those post World War II retirees represented with</t>
  </si>
  <si>
    <t>the 1948 scenario.  That said, your guess is likely to be as good as that of a professional.</t>
  </si>
  <si>
    <t>Copyright 2015 Henry K. Hebeler</t>
  </si>
  <si>
    <t>Balance</t>
  </si>
  <si>
    <t>Year</t>
  </si>
  <si>
    <t>New Saving</t>
  </si>
  <si>
    <t>Today's$</t>
  </si>
  <si>
    <t>Return</t>
  </si>
  <si>
    <t>Inflation</t>
  </si>
  <si>
    <t>Infl. Index</t>
  </si>
  <si>
    <t>Mixed</t>
  </si>
  <si>
    <t>Annual</t>
  </si>
  <si>
    <t>Total</t>
  </si>
  <si>
    <t>Rate</t>
  </si>
  <si>
    <t>S&amp;P 500</t>
  </si>
  <si>
    <t>AAA Bnds</t>
  </si>
  <si>
    <t>Shrt Treas</t>
  </si>
  <si>
    <t>Increase</t>
  </si>
  <si>
    <t>Age</t>
  </si>
  <si>
    <t>RMD</t>
  </si>
  <si>
    <t>Return to the Pre-retirement analysis</t>
  </si>
  <si>
    <t>Post-retirement spending</t>
  </si>
  <si>
    <t>Here we can do a quick post-retirement analysis to find out how much we can spend in</t>
  </si>
  <si>
    <t>today's dollar values.  We assume your spending will increase with inflation.  We are</t>
  </si>
  <si>
    <t>going to assume that you will be diversified and allocate your savings investments to</t>
  </si>
  <si>
    <t>(1) stocks, (2) bonds or CDs and (3) money markets.  In the model below we represent</t>
  </si>
  <si>
    <t>bonds, and money markets with short-term treasuries.  We assume money markets will</t>
  </si>
  <si>
    <t>be 10% of your portfolio to provide for an annual reallocation or liquidity for immediate</t>
  </si>
  <si>
    <t>Of course your chances of growth are better with a higher allocation of stocks and funds</t>
  </si>
  <si>
    <t>which have low administrative and investment costs.  Most people are oblivious to costs</t>
  </si>
  <si>
    <t>and can lose half or more of their growth thinking that !% or 2% are very small numbers</t>
  </si>
  <si>
    <t>instead of realizing that they are a large fraction of the returns that provide growth.</t>
  </si>
  <si>
    <t>You will find that results are highly dependent on how long you expect to live, your stock</t>
  </si>
  <si>
    <t>allocations and the costs that come from advisor's fees, mutual fund costs, and brokerage</t>
  </si>
  <si>
    <t>charges.</t>
  </si>
  <si>
    <t>environment that started in 1965.  The other starts in 1948 which benefited from the</t>
  </si>
  <si>
    <t>boom that followed World War II in which goods were rationed or simply not available.</t>
  </si>
  <si>
    <t>Each subsequent calendar year will have its unique return and inflation.</t>
  </si>
  <si>
    <t>This program does not include the effects of income tax, so your "spending" budget will</t>
  </si>
  <si>
    <t>need income tax as a component.</t>
  </si>
  <si>
    <t>Before you begin:</t>
  </si>
  <si>
    <t>You need Excel to use this program.  Make entries only in BLUE cells.</t>
  </si>
  <si>
    <t>post-retirement expenses that will reduce the savings needed for normal living expenses.</t>
  </si>
  <si>
    <t>health, maintenance, service, support of a relative or other events.  You might enter 6 or</t>
  </si>
  <si>
    <t>more months of living expenses or perhaps 10% of your savings if that is larger.</t>
  </si>
  <si>
    <t>Large known post-retirement future expenses:</t>
  </si>
  <si>
    <t>If you fund one-time large future purchases with savings instead of paying with credit,</t>
  </si>
  <si>
    <t>you will be earning interest instead of paying interest.  This is what makes wealthy</t>
  </si>
  <si>
    <t>people successful.  You can use the calculator below to approximate the results if you</t>
  </si>
  <si>
    <t>use savings for large known post-retirement future expenses.</t>
  </si>
  <si>
    <t>New cars after trade in.</t>
  </si>
  <si>
    <t>Vacation condo down payment</t>
  </si>
  <si>
    <t>Remodel bath rooms</t>
  </si>
  <si>
    <t>See Bud Hebeler's recommendation</t>
  </si>
  <si>
    <t>below about long-term-care.</t>
  </si>
  <si>
    <t>Now calculate the savings that are left to use for normal, repeatable living expenses:</t>
  </si>
  <si>
    <t>Total current savings at retirement, or now if already retired.</t>
  </si>
  <si>
    <t>Emergency fund</t>
  </si>
  <si>
    <t>Large known post-retirement future expenses</t>
  </si>
  <si>
    <t>Amount left for normal annual retirement expenses in analysis below.</t>
  </si>
  <si>
    <t>Spending increases each year with inflation.  Savings are in today's dollars.</t>
  </si>
  <si>
    <t>death</t>
  </si>
  <si>
    <t>spending</t>
  </si>
  <si>
    <t>Bud Hebeler's recommendation:</t>
  </si>
  <si>
    <t>Try changing the Annual Spending amounts until the 1965 start values are close to zero.</t>
  </si>
  <si>
    <t>The amount that's left in the 1948 value will be the maximum that would be left</t>
  </si>
  <si>
    <t>Notes:</t>
  </si>
  <si>
    <r>
      <rPr>
        <b/>
        <sz val="12"/>
        <color indexed="8"/>
        <rFont val="Calibri"/>
        <family val="2"/>
      </rPr>
      <t>This is not a comprehensive retirement planner.</t>
    </r>
    <r>
      <rPr>
        <sz val="12"/>
        <color indexed="8"/>
        <rFont val="Calibri"/>
        <family val="2"/>
      </rPr>
      <t xml:space="preserve">  It does not include Social Security,</t>
    </r>
  </si>
  <si>
    <t>pensions, real estate, downsizing or other possible considerations.  It deals only with</t>
  </si>
  <si>
    <r>
      <rPr>
        <b/>
        <sz val="12"/>
        <color indexed="8"/>
        <rFont val="Calibri"/>
        <family val="2"/>
      </rPr>
      <t>Curious about retirement returns?</t>
    </r>
    <r>
      <rPr>
        <sz val="12"/>
        <color indexed="8"/>
        <rFont val="Calibri"/>
        <family val="2"/>
      </rPr>
      <t xml:space="preserve">  They will be far different from the inputs used</t>
    </r>
  </si>
  <si>
    <t>in most simple retirement plans found on the internet.  First go back and delete the</t>
  </si>
  <si>
    <t>emergency and large known future purchase entries.  Then see the real returns below:</t>
  </si>
  <si>
    <t>1966 Start</t>
  </si>
  <si>
    <t>1948 Start</t>
  </si>
  <si>
    <t>Real returns, or inflation adjusted returns, are approximately the compound actual returns less</t>
  </si>
  <si>
    <t>inflation over the period.  They determine how much your savings will grow.</t>
  </si>
  <si>
    <t>The Microsoft return formulas used in this analysis may sometimes fail and show a #NUM! error.</t>
  </si>
  <si>
    <t>In all other instances, they show the real (inflation-adjusted) returns which likely will be far</t>
  </si>
  <si>
    <t>from the optimistic real returns used in simple internet planners.</t>
  </si>
  <si>
    <t>stocks with the S&amp;P 500 index, bonds and CDs with an index representing AAA Corporate</t>
  </si>
  <si>
    <t>Inflation-adjusted returns are (Compound returns - Inflation) / (1 + Inflation).  They</t>
  </si>
  <si>
    <t>determine the growth of your savings and can be far from what simple internet</t>
  </si>
  <si>
    <t>Then you will pay for these using</t>
  </si>
  <si>
    <t>money from savings, not credit.</t>
  </si>
  <si>
    <t>cash needs.  Otherwise you can choose the percentage of stocks/bonds.</t>
  </si>
  <si>
    <t>resource is Social Security, and you'll start it at retirement, you will have a good</t>
  </si>
  <si>
    <t>in every subsequent year.</t>
  </si>
  <si>
    <t>Goal Seek to set the 1965 start value to zero by changing the Annual spending amount.</t>
  </si>
  <si>
    <r>
      <rPr>
        <b/>
        <sz val="11"/>
        <color indexed="8"/>
        <rFont val="Calibri"/>
        <family val="2"/>
      </rPr>
      <t>Advance users of Excel</t>
    </r>
    <r>
      <rPr>
        <sz val="11"/>
        <color theme="1"/>
        <rFont val="Calibri"/>
        <family val="2"/>
      </rPr>
      <t xml:space="preserve"> can do a really quick analysis in the program above by using</t>
    </r>
  </si>
  <si>
    <t>basis to determine your spending capability next year.  Do the same analysis again</t>
  </si>
  <si>
    <t>the savings part of your retirement resources.  That said, if your only other retirement</t>
  </si>
  <si>
    <t>Spending</t>
  </si>
  <si>
    <t>under what were the most favorable conditions in the past.  What is important is to</t>
  </si>
  <si>
    <t>have some savings left for late life medical expenses, long-term-care or in some</t>
  </si>
  <si>
    <t>cases something for your survivors.  Some think that the 1965 scenario is too</t>
  </si>
  <si>
    <t>proportionally fewer workers to support the elderly and their ever increasing</t>
  </si>
  <si>
    <t>some point has to portend significant inflation. That said, I can't predict the future</t>
  </si>
  <si>
    <t>any better than anyone else, but basing your future on an optimistic case is likely</t>
  </si>
  <si>
    <t>to end up a disaster.</t>
  </si>
  <si>
    <t>very low savings levels compared to past history, an aging population with</t>
  </si>
  <si>
    <t>Year(s) of long-term-care</t>
  </si>
  <si>
    <t>pessimistic.   I do not, considering the high levels of national and personal debt,</t>
  </si>
  <si>
    <t>welfare programs, and with a tripling of the money supply recently that at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</si>
</sst>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  <numFmt numFmtId="167" formatCode="0.0"/>
    <numFmt numFmtId="168" formatCode="_(* #,##0.0_);_(* \(#,##0.0\);_(* &quot;-&quot;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12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0"/>
      <name val="Calibri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3" applyFont="1" applyAlignment="1">
      <alignment/>
    </xf>
    <xf numFmtId="0" fontId="47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33" borderId="10" xfId="0" applyFont="1" applyFill="1" applyBorder="1" applyAlignment="1" applyProtection="1">
      <alignment horizontal="center"/>
      <protection hidden="1"/>
    </xf>
    <xf numFmtId="0" fontId="50" fillId="33" borderId="11" xfId="0" applyFont="1" applyFill="1" applyBorder="1" applyAlignment="1" applyProtection="1">
      <alignment/>
      <protection hidden="1"/>
    </xf>
    <xf numFmtId="0" fontId="50" fillId="33" borderId="12" xfId="0" applyFont="1" applyFill="1" applyBorder="1" applyAlignment="1" applyProtection="1">
      <alignment/>
      <protection hidden="1"/>
    </xf>
    <xf numFmtId="0" fontId="50" fillId="33" borderId="13" xfId="0" applyFont="1" applyFill="1" applyBorder="1" applyAlignment="1" applyProtection="1">
      <alignment horizontal="center"/>
      <protection hidden="1"/>
    </xf>
    <xf numFmtId="0" fontId="50" fillId="33" borderId="14" xfId="0" applyFont="1" applyFill="1" applyBorder="1" applyAlignment="1" applyProtection="1">
      <alignment horizontal="center"/>
      <protection hidden="1"/>
    </xf>
    <xf numFmtId="0" fontId="50" fillId="2" borderId="15" xfId="0" applyFont="1" applyFill="1" applyBorder="1" applyAlignment="1" applyProtection="1">
      <alignment horizontal="center"/>
      <protection locked="0"/>
    </xf>
    <xf numFmtId="164" fontId="50" fillId="2" borderId="15" xfId="42" applyNumberFormat="1" applyFont="1" applyFill="1" applyBorder="1" applyAlignment="1" applyProtection="1">
      <alignment/>
      <protection locked="0"/>
    </xf>
    <xf numFmtId="9" fontId="50" fillId="2" borderId="15" xfId="0" applyNumberFormat="1" applyFont="1" applyFill="1" applyBorder="1" applyAlignment="1" applyProtection="1">
      <alignment horizontal="center"/>
      <protection locked="0"/>
    </xf>
    <xf numFmtId="165" fontId="50" fillId="2" borderId="15" xfId="0" applyNumberFormat="1" applyFont="1" applyFill="1" applyBorder="1" applyAlignment="1" applyProtection="1">
      <alignment horizontal="center"/>
      <protection locked="0"/>
    </xf>
    <xf numFmtId="164" fontId="50" fillId="33" borderId="15" xfId="42" applyNumberFormat="1" applyFont="1" applyFill="1" applyBorder="1" applyAlignment="1" applyProtection="1">
      <alignment/>
      <protection hidden="1"/>
    </xf>
    <xf numFmtId="0" fontId="50" fillId="0" borderId="0" xfId="0" applyFont="1" applyAlignment="1">
      <alignment horizontal="right"/>
    </xf>
    <xf numFmtId="165" fontId="0" fillId="33" borderId="15" xfId="0" applyNumberFormat="1" applyFill="1" applyBorder="1" applyAlignment="1" applyProtection="1">
      <alignment horizontal="center"/>
      <protection hidden="1"/>
    </xf>
    <xf numFmtId="164" fontId="50" fillId="34" borderId="15" xfId="42" applyNumberFormat="1" applyFont="1" applyFill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6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18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3" fontId="50" fillId="2" borderId="15" xfId="0" applyNumberFormat="1" applyFont="1" applyFill="1" applyBorder="1" applyAlignment="1" applyProtection="1">
      <alignment/>
      <protection locked="0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50" fillId="33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hidden="1"/>
    </xf>
    <xf numFmtId="0" fontId="0" fillId="35" borderId="0" xfId="0" applyFill="1" applyAlignment="1">
      <alignment horizontal="center"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3" fontId="0" fillId="0" borderId="0" xfId="42" applyFont="1" applyAlignment="1">
      <alignment/>
    </xf>
    <xf numFmtId="0" fontId="0" fillId="35" borderId="0" xfId="0" applyFill="1" applyAlignment="1">
      <alignment/>
    </xf>
    <xf numFmtId="0" fontId="0" fillId="35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5" borderId="0" xfId="42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35" borderId="0" xfId="59" applyNumberFormat="1" applyFont="1" applyFill="1" applyBorder="1" applyAlignment="1">
      <alignment/>
    </xf>
    <xf numFmtId="167" fontId="0" fillId="0" borderId="0" xfId="0" applyNumberFormat="1" applyAlignment="1">
      <alignment/>
    </xf>
    <xf numFmtId="165" fontId="6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15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48" fillId="0" borderId="0" xfId="0" applyNumberFormat="1" applyFont="1" applyAlignment="1">
      <alignment/>
    </xf>
    <xf numFmtId="9" fontId="48" fillId="0" borderId="0" xfId="0" applyNumberFormat="1" applyFont="1" applyAlignment="1">
      <alignment/>
    </xf>
    <xf numFmtId="0" fontId="41" fillId="0" borderId="0" xfId="53" applyAlignment="1">
      <alignment/>
    </xf>
    <xf numFmtId="0" fontId="50" fillId="33" borderId="11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64" fontId="50" fillId="33" borderId="15" xfId="0" applyNumberFormat="1" applyFont="1" applyFill="1" applyBorder="1" applyAlignment="1">
      <alignment/>
    </xf>
    <xf numFmtId="0" fontId="55" fillId="0" borderId="0" xfId="0" applyFont="1" applyAlignment="1">
      <alignment/>
    </xf>
    <xf numFmtId="164" fontId="50" fillId="2" borderId="15" xfId="42" applyNumberFormat="1" applyFont="1" applyFill="1" applyBorder="1" applyAlignment="1" applyProtection="1">
      <alignment/>
      <protection hidden="1" locked="0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55" fillId="0" borderId="0" xfId="0" applyFont="1" applyAlignment="1">
      <alignment horizontal="left"/>
    </xf>
    <xf numFmtId="0" fontId="0" fillId="33" borderId="15" xfId="0" applyFill="1" applyBorder="1" applyAlignment="1">
      <alignment horizontal="center"/>
    </xf>
    <xf numFmtId="0" fontId="50" fillId="2" borderId="11" xfId="0" applyFont="1" applyFill="1" applyBorder="1" applyAlignment="1" applyProtection="1">
      <alignment/>
      <protection locked="0"/>
    </xf>
    <xf numFmtId="0" fontId="50" fillId="2" borderId="20" xfId="0" applyFont="1" applyFill="1" applyBorder="1" applyAlignment="1" applyProtection="1">
      <alignment/>
      <protection locked="0"/>
    </xf>
    <xf numFmtId="0" fontId="50" fillId="2" borderId="12" xfId="0" applyFont="1" applyFill="1" applyBorder="1" applyAlignment="1" applyProtection="1">
      <alignment/>
      <protection locked="0"/>
    </xf>
    <xf numFmtId="0" fontId="50" fillId="2" borderId="11" xfId="0" applyFont="1" applyFill="1" applyBorder="1" applyAlignment="1" applyProtection="1">
      <alignment/>
      <protection locked="0"/>
    </xf>
    <xf numFmtId="0" fontId="50" fillId="2" borderId="20" xfId="0" applyFont="1" applyFill="1" applyBorder="1" applyAlignment="1" applyProtection="1">
      <alignment/>
      <protection locked="0"/>
    </xf>
    <xf numFmtId="0" fontId="50" fillId="2" borderId="12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9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2" max="2" width="10.140625" style="0" customWidth="1"/>
    <col min="3" max="3" width="12.7109375" style="0" customWidth="1"/>
    <col min="4" max="4" width="11.8515625" style="0" customWidth="1"/>
    <col min="6" max="6" width="11.7109375" style="0" customWidth="1"/>
    <col min="7" max="7" width="12.421875" style="0" customWidth="1"/>
    <col min="8" max="8" width="12.00390625" style="0" customWidth="1"/>
  </cols>
  <sheetData>
    <row r="2" spans="5:9" ht="21">
      <c r="E2" s="1" t="s">
        <v>0</v>
      </c>
      <c r="I2" s="2"/>
    </row>
    <row r="3" spans="3:9" ht="15.75" customHeight="1">
      <c r="C3" s="3"/>
      <c r="E3" s="4"/>
      <c r="I3" s="2"/>
    </row>
    <row r="4" spans="2:9" ht="15.75" customHeight="1">
      <c r="B4" s="3" t="s">
        <v>1</v>
      </c>
      <c r="C4" s="3"/>
      <c r="E4" s="4"/>
      <c r="I4" s="2"/>
    </row>
    <row r="5" spans="3:9" ht="15.75" customHeight="1">
      <c r="C5" s="3"/>
      <c r="E5" s="4"/>
      <c r="I5" s="2"/>
    </row>
    <row r="6" spans="2:9" ht="15.75" customHeight="1">
      <c r="B6" t="s">
        <v>2</v>
      </c>
      <c r="C6" s="3"/>
      <c r="E6" s="4"/>
      <c r="I6" s="2"/>
    </row>
    <row r="7" spans="2:9" ht="15.75" customHeight="1">
      <c r="B7" t="s">
        <v>3</v>
      </c>
      <c r="C7" s="3"/>
      <c r="E7" s="4"/>
      <c r="I7" s="2"/>
    </row>
    <row r="8" spans="2:9" ht="15.75" customHeight="1">
      <c r="B8" t="s">
        <v>4</v>
      </c>
      <c r="C8" s="3"/>
      <c r="E8" s="4"/>
      <c r="I8" s="2"/>
    </row>
    <row r="9" spans="3:9" ht="15.75" customHeight="1">
      <c r="C9" s="3"/>
      <c r="E9" s="4"/>
      <c r="I9" s="2"/>
    </row>
    <row r="10" spans="2:9" ht="15.75" customHeight="1">
      <c r="B10" t="s">
        <v>5</v>
      </c>
      <c r="C10" s="3"/>
      <c r="E10" s="4"/>
      <c r="I10" s="2"/>
    </row>
    <row r="11" spans="2:9" ht="15.75" customHeight="1">
      <c r="B11" t="s">
        <v>6</v>
      </c>
      <c r="C11" s="3"/>
      <c r="E11" s="4"/>
      <c r="I11" s="2"/>
    </row>
    <row r="12" spans="2:9" ht="15.75" customHeight="1">
      <c r="B12" t="s">
        <v>7</v>
      </c>
      <c r="C12" s="3"/>
      <c r="E12" s="4"/>
      <c r="I12" s="2"/>
    </row>
    <row r="13" spans="2:9" ht="15.75" customHeight="1">
      <c r="B13" t="s">
        <v>8</v>
      </c>
      <c r="C13" s="3"/>
      <c r="E13" s="4"/>
      <c r="I13" s="2"/>
    </row>
    <row r="14" spans="3:9" ht="15.75" customHeight="1">
      <c r="C14" s="3"/>
      <c r="E14" s="4"/>
      <c r="I14" s="2"/>
    </row>
    <row r="15" spans="2:9" ht="15.75" customHeight="1">
      <c r="B15" t="s">
        <v>9</v>
      </c>
      <c r="C15" s="3"/>
      <c r="E15" s="4"/>
      <c r="I15" s="2"/>
    </row>
    <row r="16" spans="2:9" ht="15.75" customHeight="1">
      <c r="B16" t="s">
        <v>10</v>
      </c>
      <c r="C16" s="3"/>
      <c r="E16" s="4"/>
      <c r="I16" s="2"/>
    </row>
    <row r="17" spans="2:9" ht="15.75" customHeight="1">
      <c r="B17" t="s">
        <v>11</v>
      </c>
      <c r="C17" s="3"/>
      <c r="E17" s="4"/>
      <c r="I17" s="2"/>
    </row>
    <row r="18" spans="2:9" ht="15.75" customHeight="1">
      <c r="B18" t="s">
        <v>12</v>
      </c>
      <c r="C18" s="3"/>
      <c r="E18" s="4"/>
      <c r="I18" s="2"/>
    </row>
    <row r="19" spans="2:9" ht="15.75" customHeight="1">
      <c r="B19" t="s">
        <v>13</v>
      </c>
      <c r="C19" s="3"/>
      <c r="E19" s="4"/>
      <c r="I19" s="2"/>
    </row>
    <row r="20" spans="2:9" ht="15.75" customHeight="1">
      <c r="B20" t="s">
        <v>14</v>
      </c>
      <c r="C20" s="3"/>
      <c r="E20" s="4"/>
      <c r="I20" s="2"/>
    </row>
    <row r="21" spans="3:9" ht="15.75" customHeight="1">
      <c r="C21" s="3"/>
      <c r="E21" s="4"/>
      <c r="I21" s="2"/>
    </row>
    <row r="22" spans="2:9" ht="15.75" customHeight="1">
      <c r="B22" t="s">
        <v>15</v>
      </c>
      <c r="C22" s="3"/>
      <c r="E22" s="4"/>
      <c r="I22" s="2"/>
    </row>
    <row r="23" spans="2:9" ht="15.75" customHeight="1">
      <c r="B23" t="s">
        <v>16</v>
      </c>
      <c r="C23" s="3"/>
      <c r="E23" s="4"/>
      <c r="I23" s="2"/>
    </row>
    <row r="24" spans="2:9" ht="15.75" customHeight="1">
      <c r="B24" t="s">
        <v>17</v>
      </c>
      <c r="C24" s="3"/>
      <c r="E24" s="4"/>
      <c r="I24" s="2"/>
    </row>
    <row r="25" spans="2:9" ht="15.75" customHeight="1">
      <c r="B25" t="s">
        <v>18</v>
      </c>
      <c r="C25" s="3"/>
      <c r="E25" s="4"/>
      <c r="I25" s="2"/>
    </row>
    <row r="26" spans="2:9" ht="15.75" customHeight="1">
      <c r="B26" t="s">
        <v>19</v>
      </c>
      <c r="C26" s="3"/>
      <c r="E26" s="4"/>
      <c r="I26" s="2"/>
    </row>
    <row r="27" spans="2:9" ht="15.75" customHeight="1">
      <c r="B27" t="s">
        <v>20</v>
      </c>
      <c r="C27" s="3"/>
      <c r="E27" s="4"/>
      <c r="I27" s="2"/>
    </row>
    <row r="28" spans="3:9" ht="15.75" customHeight="1">
      <c r="C28" s="3"/>
      <c r="E28" s="4"/>
      <c r="I28" s="2"/>
    </row>
    <row r="29" spans="2:9" ht="15.75" customHeight="1">
      <c r="B29" s="5" t="s">
        <v>21</v>
      </c>
      <c r="C29" s="3"/>
      <c r="E29" s="4"/>
      <c r="I29" s="2"/>
    </row>
    <row r="30" spans="3:9" ht="15.75" customHeight="1">
      <c r="C30" s="3"/>
      <c r="E30" s="4"/>
      <c r="I30" s="2"/>
    </row>
    <row r="31" spans="2:3" ht="15.75" customHeight="1">
      <c r="B31" t="s">
        <v>22</v>
      </c>
      <c r="C31" s="3"/>
    </row>
    <row r="32" ht="15.75" customHeight="1">
      <c r="C32" s="3"/>
    </row>
    <row r="33" ht="15.75" customHeight="1">
      <c r="C33" s="5" t="s">
        <v>23</v>
      </c>
    </row>
    <row r="34" ht="15.75" customHeight="1">
      <c r="C34" s="6" t="s">
        <v>24</v>
      </c>
    </row>
    <row r="35" ht="15.75" customHeight="1">
      <c r="C35" s="3"/>
    </row>
    <row r="36" spans="2:3" ht="15.75" customHeight="1">
      <c r="B36" t="s">
        <v>25</v>
      </c>
      <c r="C36" s="3"/>
    </row>
    <row r="37" ht="15.75" customHeight="1">
      <c r="C37" s="3"/>
    </row>
    <row r="38" ht="15.75" customHeight="1">
      <c r="D38" s="3" t="s">
        <v>26</v>
      </c>
    </row>
    <row r="39" ht="15.75" customHeight="1">
      <c r="C39" s="3"/>
    </row>
    <row r="40" ht="15.75" customHeight="1">
      <c r="B40" s="2" t="s">
        <v>27</v>
      </c>
    </row>
    <row r="41" ht="15.75">
      <c r="B41" s="2" t="s">
        <v>28</v>
      </c>
    </row>
    <row r="42" ht="15.75">
      <c r="B42" s="2" t="s">
        <v>29</v>
      </c>
    </row>
    <row r="43" ht="15.75">
      <c r="B43" s="2" t="s">
        <v>30</v>
      </c>
    </row>
    <row r="44" ht="15.75">
      <c r="B44" s="2" t="s">
        <v>31</v>
      </c>
    </row>
    <row r="45" ht="15.75">
      <c r="B45" s="2" t="s">
        <v>181</v>
      </c>
    </row>
    <row r="46" ht="15.75">
      <c r="B46" s="2" t="s">
        <v>32</v>
      </c>
    </row>
    <row r="47" ht="15.75">
      <c r="B47" s="2" t="s">
        <v>33</v>
      </c>
    </row>
    <row r="48" ht="15.75">
      <c r="B48" s="2" t="s">
        <v>34</v>
      </c>
    </row>
    <row r="49" ht="15.75">
      <c r="B49" s="2" t="s">
        <v>35</v>
      </c>
    </row>
    <row r="50" ht="15.75">
      <c r="B50" s="2"/>
    </row>
    <row r="51" ht="15.75">
      <c r="B51" s="2" t="s">
        <v>36</v>
      </c>
    </row>
    <row r="52" ht="15.75">
      <c r="B52" s="2" t="s">
        <v>37</v>
      </c>
    </row>
    <row r="53" ht="15.75">
      <c r="B53" s="2" t="s">
        <v>38</v>
      </c>
    </row>
    <row r="54" ht="15.75">
      <c r="B54" s="2" t="s">
        <v>39</v>
      </c>
    </row>
    <row r="55" ht="15.75">
      <c r="B55" s="2" t="s">
        <v>40</v>
      </c>
    </row>
    <row r="56" ht="15.75">
      <c r="B56" s="2" t="s">
        <v>41</v>
      </c>
    </row>
    <row r="57" ht="15.75">
      <c r="B57" s="2"/>
    </row>
    <row r="58" ht="15.75">
      <c r="B58" s="2" t="s">
        <v>42</v>
      </c>
    </row>
    <row r="59" ht="15.75">
      <c r="B59" s="2" t="s">
        <v>43</v>
      </c>
    </row>
    <row r="60" ht="15.75">
      <c r="B60" s="2" t="s">
        <v>44</v>
      </c>
    </row>
    <row r="61" ht="15.75">
      <c r="B61" s="2" t="s">
        <v>45</v>
      </c>
    </row>
    <row r="62" ht="15.75">
      <c r="B62" s="2"/>
    </row>
    <row r="63" ht="15.75">
      <c r="B63" s="2" t="s">
        <v>46</v>
      </c>
    </row>
    <row r="64" ht="15.75">
      <c r="B64" s="2" t="s">
        <v>47</v>
      </c>
    </row>
    <row r="65" ht="15.75">
      <c r="B65" s="2" t="s">
        <v>48</v>
      </c>
    </row>
    <row r="66" ht="15.75">
      <c r="B66" s="2" t="s">
        <v>49</v>
      </c>
    </row>
    <row r="67" ht="15.75">
      <c r="B67" s="2" t="s">
        <v>50</v>
      </c>
    </row>
    <row r="68" ht="15.75">
      <c r="B68" s="2"/>
    </row>
    <row r="69" ht="15">
      <c r="B69" s="7" t="s">
        <v>51</v>
      </c>
    </row>
    <row r="70" ht="15.75">
      <c r="B70" s="2"/>
    </row>
    <row r="71" ht="15.75">
      <c r="B71" s="2" t="s">
        <v>52</v>
      </c>
    </row>
    <row r="72" ht="15.75">
      <c r="B72" s="8" t="s">
        <v>53</v>
      </c>
    </row>
    <row r="73" spans="2:8" ht="15.75">
      <c r="B73" s="9" t="s">
        <v>54</v>
      </c>
      <c r="C73" s="9" t="s">
        <v>55</v>
      </c>
      <c r="D73" s="9" t="s">
        <v>56</v>
      </c>
      <c r="E73" s="9" t="s">
        <v>57</v>
      </c>
      <c r="F73" s="9" t="s">
        <v>58</v>
      </c>
      <c r="G73" s="10" t="str">
        <f>CONCATENATE("Savings in ",B75," years")</f>
        <v>Savings in 20 years</v>
      </c>
      <c r="H73" s="11"/>
    </row>
    <row r="74" spans="2:8" ht="15.75">
      <c r="B74" s="12" t="s">
        <v>59</v>
      </c>
      <c r="C74" s="12" t="s">
        <v>60</v>
      </c>
      <c r="D74" s="12" t="s">
        <v>60</v>
      </c>
      <c r="E74" s="12" t="s">
        <v>61</v>
      </c>
      <c r="F74" s="12" t="s">
        <v>62</v>
      </c>
      <c r="G74" s="13" t="s">
        <v>63</v>
      </c>
      <c r="H74" s="13" t="s">
        <v>64</v>
      </c>
    </row>
    <row r="75" spans="2:8" ht="15.75">
      <c r="B75" s="14">
        <v>20</v>
      </c>
      <c r="C75" s="15">
        <v>100000</v>
      </c>
      <c r="D75" s="15">
        <v>10000</v>
      </c>
      <c r="E75" s="16">
        <v>0.6</v>
      </c>
      <c r="F75" s="17">
        <v>0.01</v>
      </c>
      <c r="G75" s="18">
        <f>VLOOKUP(B75,B149:E198,4)</f>
        <v>351469.8931571917</v>
      </c>
      <c r="H75" s="18">
        <f>VLOOKUP(B75,I149:L198,4)</f>
        <v>792843.5218195097</v>
      </c>
    </row>
    <row r="76" spans="2:8" ht="15.75">
      <c r="B76" s="2"/>
      <c r="C76" s="2"/>
      <c r="D76" s="2"/>
      <c r="F76" s="19" t="s">
        <v>65</v>
      </c>
      <c r="G76" s="20">
        <f>RATE(B75,D75,C75,-G75,1,-7%)</f>
        <v>0.011453473479247956</v>
      </c>
      <c r="H76" s="20">
        <f>RATE(B75,D75,C75,-H75,1,10%)</f>
        <v>0.0673070757442879</v>
      </c>
    </row>
    <row r="77" spans="2:8" ht="15.75">
      <c r="B77" s="2"/>
      <c r="C77" s="2"/>
      <c r="D77" s="2"/>
      <c r="F77" s="19"/>
      <c r="G77" s="19"/>
      <c r="H77" s="19"/>
    </row>
    <row r="78" spans="2:8" ht="15.75">
      <c r="B78" s="2" t="s">
        <v>182</v>
      </c>
      <c r="C78" s="2"/>
      <c r="D78" s="2"/>
      <c r="F78" s="19"/>
      <c r="G78" s="19"/>
      <c r="H78" s="19"/>
    </row>
    <row r="79" ht="15.75">
      <c r="B79" s="2" t="s">
        <v>183</v>
      </c>
    </row>
    <row r="80" ht="15.75">
      <c r="B80" s="2" t="s">
        <v>66</v>
      </c>
    </row>
    <row r="82" ht="15.75">
      <c r="B82" s="70" t="s">
        <v>67</v>
      </c>
    </row>
    <row r="83" ht="15.75">
      <c r="B83" s="70" t="s">
        <v>68</v>
      </c>
    </row>
    <row r="85" ht="21">
      <c r="B85" s="3" t="s">
        <v>69</v>
      </c>
    </row>
    <row r="86" ht="12.75" customHeight="1">
      <c r="B86" s="3"/>
    </row>
    <row r="87" spans="1:3" ht="12.75" customHeight="1">
      <c r="A87" s="2"/>
      <c r="B87" s="2" t="s">
        <v>70</v>
      </c>
      <c r="C87" s="2"/>
    </row>
    <row r="88" spans="1:3" ht="12.75" customHeight="1">
      <c r="A88" s="2"/>
      <c r="B88" s="2" t="s">
        <v>71</v>
      </c>
      <c r="C88" s="2"/>
    </row>
    <row r="89" spans="1:3" ht="12.75" customHeight="1">
      <c r="A89" s="2"/>
      <c r="B89" s="2" t="s">
        <v>72</v>
      </c>
      <c r="C89" s="2"/>
    </row>
    <row r="90" spans="1:3" ht="12.75" customHeight="1">
      <c r="A90" s="2"/>
      <c r="B90" s="2"/>
      <c r="C90" s="2"/>
    </row>
    <row r="91" spans="2:10" ht="15.75">
      <c r="B91" s="2" t="s">
        <v>73</v>
      </c>
      <c r="C91" s="2"/>
      <c r="D91" s="2"/>
      <c r="E91" s="2"/>
      <c r="F91" s="2"/>
      <c r="G91" s="2"/>
      <c r="H91" s="2"/>
      <c r="I91" s="2"/>
      <c r="J91" s="2"/>
    </row>
    <row r="92" spans="2:10" ht="15.75">
      <c r="B92" s="2" t="s">
        <v>74</v>
      </c>
      <c r="C92" s="2"/>
      <c r="D92" s="2"/>
      <c r="E92" s="2"/>
      <c r="F92" s="2"/>
      <c r="G92" s="2"/>
      <c r="H92" s="2"/>
      <c r="I92" s="2"/>
      <c r="J92" s="2"/>
    </row>
    <row r="93" spans="2:10" ht="15.75">
      <c r="B93" s="2"/>
      <c r="C93" s="2"/>
      <c r="D93" s="2"/>
      <c r="E93" s="2"/>
      <c r="F93" s="2"/>
      <c r="G93" s="2"/>
      <c r="H93" s="2"/>
      <c r="I93" s="2"/>
      <c r="J93" s="2"/>
    </row>
    <row r="94" spans="2:10" ht="18.75">
      <c r="B94" s="21">
        <v>30000</v>
      </c>
      <c r="C94" s="22" t="s">
        <v>75</v>
      </c>
      <c r="D94" s="2"/>
      <c r="E94" s="2"/>
      <c r="F94" s="2"/>
      <c r="G94" s="2"/>
      <c r="H94" s="2"/>
      <c r="I94" s="2"/>
      <c r="J94" s="2"/>
    </row>
    <row r="95" spans="2:10" ht="18.75">
      <c r="B95" s="2"/>
      <c r="C95" s="22"/>
      <c r="D95" s="2"/>
      <c r="E95" s="2"/>
      <c r="F95" s="2"/>
      <c r="G95" s="2"/>
      <c r="H95" s="2"/>
      <c r="I95" s="2"/>
      <c r="J95" s="2"/>
    </row>
    <row r="96" spans="2:10" ht="18.75">
      <c r="B96" s="2" t="s">
        <v>76</v>
      </c>
      <c r="C96" s="22"/>
      <c r="D96" s="2"/>
      <c r="E96" s="2"/>
      <c r="F96" s="2"/>
      <c r="G96" s="2"/>
      <c r="H96" s="2"/>
      <c r="I96" s="2"/>
      <c r="J96" s="2"/>
    </row>
    <row r="97" spans="2:10" ht="18.75">
      <c r="B97" s="2" t="s">
        <v>77</v>
      </c>
      <c r="C97" s="22"/>
      <c r="D97" s="2"/>
      <c r="E97" s="2"/>
      <c r="F97" s="2"/>
      <c r="G97" s="2"/>
      <c r="H97" s="2"/>
      <c r="I97" s="2"/>
      <c r="J97" s="2"/>
    </row>
    <row r="98" spans="2:10" ht="15.75">
      <c r="B98" s="2" t="s">
        <v>78</v>
      </c>
      <c r="C98" s="2"/>
      <c r="D98" s="2"/>
      <c r="E98" s="2"/>
      <c r="F98" s="2"/>
      <c r="G98" s="2"/>
      <c r="H98" s="2"/>
      <c r="I98" s="2"/>
      <c r="J98" s="2"/>
    </row>
    <row r="99" spans="2:10" ht="15.75">
      <c r="B99" s="2"/>
      <c r="C99" s="2"/>
      <c r="D99" s="2"/>
      <c r="E99" s="2"/>
      <c r="F99" s="2"/>
      <c r="G99" s="2"/>
      <c r="H99" s="2"/>
      <c r="I99" s="2"/>
      <c r="J99" s="2"/>
    </row>
    <row r="100" spans="2:10" ht="18.75">
      <c r="B100" s="5" t="s">
        <v>79</v>
      </c>
      <c r="C100" s="2"/>
      <c r="D100" s="2"/>
      <c r="E100" s="2"/>
      <c r="F100" s="2"/>
      <c r="G100" s="2"/>
      <c r="H100" s="2"/>
      <c r="I100" s="2"/>
      <c r="J100" s="2"/>
    </row>
    <row r="101" spans="2:10" ht="18.75">
      <c r="B101" s="5"/>
      <c r="C101" s="2"/>
      <c r="D101" s="2"/>
      <c r="E101" s="2"/>
      <c r="F101" s="2"/>
      <c r="G101" s="2"/>
      <c r="H101" s="2"/>
      <c r="I101" s="2"/>
      <c r="J101" s="2"/>
    </row>
    <row r="102" spans="2:10" ht="15.75">
      <c r="B102" s="2" t="s">
        <v>80</v>
      </c>
      <c r="C102" s="2"/>
      <c r="D102" s="2"/>
      <c r="E102" s="2"/>
      <c r="F102" s="2"/>
      <c r="G102" s="2"/>
      <c r="H102" s="2"/>
      <c r="I102" s="2"/>
      <c r="J102" s="2"/>
    </row>
    <row r="103" spans="2:10" ht="15.75">
      <c r="B103" s="2" t="s">
        <v>81</v>
      </c>
      <c r="C103" s="2"/>
      <c r="D103" s="2"/>
      <c r="E103" s="2"/>
      <c r="F103" s="2"/>
      <c r="G103" s="2"/>
      <c r="H103" s="2"/>
      <c r="I103" s="2"/>
      <c r="J103" s="2"/>
    </row>
    <row r="104" spans="2:10" ht="15.75">
      <c r="B104" s="2" t="s">
        <v>82</v>
      </c>
      <c r="C104" s="2"/>
      <c r="D104" s="2"/>
      <c r="E104" s="2"/>
      <c r="F104" s="2"/>
      <c r="G104" s="2"/>
      <c r="H104" s="2"/>
      <c r="I104" s="2"/>
      <c r="J104" s="2"/>
    </row>
    <row r="105" spans="2:10" ht="15.75">
      <c r="B105" s="2" t="s">
        <v>83</v>
      </c>
      <c r="C105" s="2"/>
      <c r="D105" s="2"/>
      <c r="E105" s="2"/>
      <c r="F105" s="2"/>
      <c r="G105" s="2"/>
      <c r="H105" s="2"/>
      <c r="I105" s="2"/>
      <c r="J105" s="2"/>
    </row>
    <row r="106" spans="2:10" ht="15.75">
      <c r="B106" s="2"/>
      <c r="C106" s="2"/>
      <c r="D106" s="2"/>
      <c r="E106" s="2"/>
      <c r="F106" s="2"/>
      <c r="G106" s="2"/>
      <c r="H106" s="2"/>
      <c r="I106" s="2"/>
      <c r="J106" s="2"/>
    </row>
    <row r="107" spans="2:9" ht="15.75">
      <c r="B107" s="23" t="s">
        <v>84</v>
      </c>
      <c r="C107" s="24"/>
      <c r="D107" s="24"/>
      <c r="E107" s="25"/>
      <c r="F107" s="30" t="s">
        <v>88</v>
      </c>
      <c r="G107" s="2"/>
      <c r="H107" s="2"/>
      <c r="I107" s="2"/>
    </row>
    <row r="108" spans="2:9" ht="15.75">
      <c r="B108" s="26" t="s">
        <v>85</v>
      </c>
      <c r="C108" s="27" t="s">
        <v>86</v>
      </c>
      <c r="D108" s="27"/>
      <c r="E108" s="28"/>
      <c r="F108" s="30" t="s">
        <v>90</v>
      </c>
      <c r="G108" s="2"/>
      <c r="H108" s="2"/>
      <c r="I108" s="2"/>
    </row>
    <row r="109" spans="2:9" ht="15.75">
      <c r="B109" s="29">
        <v>10000</v>
      </c>
      <c r="C109" s="76" t="s">
        <v>87</v>
      </c>
      <c r="D109" s="77"/>
      <c r="E109" s="78"/>
      <c r="F109" s="30" t="s">
        <v>91</v>
      </c>
      <c r="G109" s="31"/>
      <c r="H109" s="30"/>
      <c r="I109" s="2"/>
    </row>
    <row r="110" spans="2:9" ht="15.75">
      <c r="B110" s="29">
        <v>20000</v>
      </c>
      <c r="C110" s="79" t="s">
        <v>89</v>
      </c>
      <c r="D110" s="80"/>
      <c r="E110" s="81"/>
      <c r="F110" s="30" t="s">
        <v>92</v>
      </c>
      <c r="G110" s="31"/>
      <c r="H110" s="30"/>
      <c r="I110" s="2"/>
    </row>
    <row r="111" spans="2:9" ht="15.75">
      <c r="B111" s="29"/>
      <c r="C111" s="79"/>
      <c r="D111" s="80"/>
      <c r="E111" s="81"/>
      <c r="F111" s="8" t="s">
        <v>184</v>
      </c>
      <c r="G111" s="31"/>
      <c r="H111" s="30"/>
      <c r="I111" s="2"/>
    </row>
    <row r="112" spans="2:9" ht="15.75">
      <c r="B112" s="29"/>
      <c r="C112" s="79"/>
      <c r="D112" s="80"/>
      <c r="E112" s="81"/>
      <c r="F112" s="8" t="s">
        <v>185</v>
      </c>
      <c r="G112" s="31"/>
      <c r="H112" s="30"/>
      <c r="I112" s="2"/>
    </row>
    <row r="113" spans="2:10" ht="15.75">
      <c r="B113" s="32"/>
      <c r="C113" s="33"/>
      <c r="D113" s="2"/>
      <c r="E113" s="2"/>
      <c r="F113" s="2"/>
      <c r="G113" s="2"/>
      <c r="H113" s="2"/>
      <c r="I113" s="2"/>
      <c r="J113" s="2"/>
    </row>
    <row r="114" spans="2:10" ht="18.75">
      <c r="B114" s="34" t="s">
        <v>93</v>
      </c>
      <c r="C114" s="33"/>
      <c r="D114" s="2"/>
      <c r="E114" s="2"/>
      <c r="F114" s="2"/>
      <c r="G114" s="2"/>
      <c r="H114" s="2"/>
      <c r="I114" s="2"/>
      <c r="J114" s="2"/>
    </row>
    <row r="115" spans="2:10" ht="15.75">
      <c r="B115" s="35" t="s">
        <v>94</v>
      </c>
      <c r="C115" s="33"/>
      <c r="D115" s="2"/>
      <c r="E115" s="2"/>
      <c r="F115" s="2"/>
      <c r="G115" s="2"/>
      <c r="H115" s="2"/>
      <c r="I115" s="2"/>
      <c r="J115" s="2"/>
    </row>
    <row r="116" spans="2:10" ht="15.75">
      <c r="B116" s="35" t="s">
        <v>95</v>
      </c>
      <c r="C116" s="33"/>
      <c r="D116" s="2"/>
      <c r="E116" s="2"/>
      <c r="F116" s="2"/>
      <c r="G116" s="2"/>
      <c r="H116" s="2"/>
      <c r="I116" s="2"/>
      <c r="J116" s="2"/>
    </row>
    <row r="117" spans="2:10" ht="15.75">
      <c r="B117" s="35" t="s">
        <v>96</v>
      </c>
      <c r="C117" s="33"/>
      <c r="D117" s="2"/>
      <c r="E117" s="2"/>
      <c r="F117" s="2"/>
      <c r="G117" s="2"/>
      <c r="H117" s="2"/>
      <c r="I117" s="2"/>
      <c r="J117" s="2"/>
    </row>
    <row r="118" spans="2:3" ht="15.75">
      <c r="B118" s="35" t="s">
        <v>97</v>
      </c>
      <c r="C118" s="36"/>
    </row>
    <row r="119" spans="2:3" ht="15">
      <c r="B119" s="37"/>
      <c r="C119" s="36"/>
    </row>
    <row r="120" spans="3:4" ht="15.75">
      <c r="C120" s="38">
        <f>G75-B94-SUM(B109:B112)</f>
        <v>291469.8931571917</v>
      </c>
      <c r="D120" s="33" t="str">
        <f>CONCATENATE("Net savings if began saving in 1965 after ",B75," years.")</f>
        <v>Net savings if began saving in 1965 after 20 years.</v>
      </c>
    </row>
    <row r="121" spans="3:4" ht="15.75">
      <c r="C121" s="38">
        <f>H75-B94-SUM(B109:B112)</f>
        <v>732843.5218195097</v>
      </c>
      <c r="D121" s="33" t="str">
        <f>CONCATENATE("Net savings if began saving in 1948 after ",B75," years.")</f>
        <v>Net savings if began saving in 1948 after 20 years.</v>
      </c>
    </row>
    <row r="122" ht="15">
      <c r="C122" s="36"/>
    </row>
    <row r="123" spans="2:3" ht="15.75">
      <c r="B123" s="74" t="s">
        <v>98</v>
      </c>
      <c r="C123" s="36"/>
    </row>
    <row r="124" spans="2:3" ht="15.75">
      <c r="B124" s="74"/>
      <c r="C124" s="36"/>
    </row>
    <row r="125" spans="2:3" ht="15.75">
      <c r="B125" s="74" t="s">
        <v>99</v>
      </c>
      <c r="C125" s="36"/>
    </row>
    <row r="126" spans="2:3" ht="15.75">
      <c r="B126" s="74" t="s">
        <v>100</v>
      </c>
      <c r="C126" s="36"/>
    </row>
    <row r="127" spans="2:3" ht="15.75">
      <c r="B127" s="74" t="s">
        <v>101</v>
      </c>
      <c r="C127" s="36"/>
    </row>
    <row r="128" spans="2:3" ht="15.75">
      <c r="B128" s="74" t="s">
        <v>102</v>
      </c>
      <c r="C128" s="36"/>
    </row>
    <row r="129" spans="2:3" ht="15.75">
      <c r="B129" s="74" t="s">
        <v>103</v>
      </c>
      <c r="C129" s="36"/>
    </row>
    <row r="130" spans="2:3" ht="15.75">
      <c r="B130" s="35"/>
      <c r="C130" s="36"/>
    </row>
    <row r="131" spans="2:3" ht="15.75">
      <c r="B131" s="35" t="s">
        <v>104</v>
      </c>
      <c r="C131" s="36"/>
    </row>
    <row r="132" spans="2:3" ht="15.75">
      <c r="B132" s="35"/>
      <c r="C132" s="36"/>
    </row>
    <row r="133" spans="2:3" ht="15.75">
      <c r="B133" s="35"/>
      <c r="C133" s="36"/>
    </row>
    <row r="134" spans="2:3" ht="15.75">
      <c r="B134" s="35"/>
      <c r="C134" s="36"/>
    </row>
    <row r="135" spans="2:3" ht="15.75">
      <c r="B135" s="35"/>
      <c r="C135" s="36"/>
    </row>
    <row r="136" spans="2:3" ht="15.75">
      <c r="B136" s="35"/>
      <c r="C136" s="36"/>
    </row>
    <row r="137" spans="2:3" ht="15.75">
      <c r="B137" s="35"/>
      <c r="C137" s="36"/>
    </row>
    <row r="138" spans="2:3" ht="15.75">
      <c r="B138" s="35"/>
      <c r="C138" s="36"/>
    </row>
    <row r="139" spans="2:3" ht="15.75">
      <c r="B139" s="35"/>
      <c r="C139" s="36"/>
    </row>
    <row r="140" spans="2:3" ht="15.75">
      <c r="B140" s="35"/>
      <c r="C140" s="36"/>
    </row>
    <row r="141" spans="2:3" ht="15.75">
      <c r="B141" s="35"/>
      <c r="C141" s="36"/>
    </row>
    <row r="142" ht="15">
      <c r="C142" s="36"/>
    </row>
    <row r="143" ht="15">
      <c r="C143" s="36"/>
    </row>
    <row r="144" spans="2:3" ht="15.75">
      <c r="B144" s="35"/>
      <c r="C144" s="36"/>
    </row>
    <row r="145" spans="2:3" ht="15.75">
      <c r="B145" s="35"/>
      <c r="C145" s="36"/>
    </row>
    <row r="146" spans="2:3" ht="15">
      <c r="B146" s="39"/>
      <c r="C146" s="36"/>
    </row>
    <row r="147" spans="2:14" ht="15" hidden="1">
      <c r="B147" s="40">
        <v>1965</v>
      </c>
      <c r="D147" t="s">
        <v>105</v>
      </c>
      <c r="F147" s="41">
        <f>E75</f>
        <v>0.6</v>
      </c>
      <c r="G147" s="42">
        <f>F75</f>
        <v>0.01</v>
      </c>
      <c r="I147" s="37">
        <v>1948</v>
      </c>
      <c r="J147" s="37"/>
      <c r="K147" s="37" t="s">
        <v>105</v>
      </c>
      <c r="M147" s="43">
        <f>E75</f>
        <v>0.6</v>
      </c>
      <c r="N147" s="43">
        <f>F75</f>
        <v>0.01</v>
      </c>
    </row>
    <row r="148" spans="2:15" ht="15" hidden="1">
      <c r="B148" s="40" t="s">
        <v>106</v>
      </c>
      <c r="C148" s="44" t="s">
        <v>107</v>
      </c>
      <c r="D148" s="45">
        <f>C75</f>
        <v>100000</v>
      </c>
      <c r="E148" t="s">
        <v>108</v>
      </c>
      <c r="F148" t="s">
        <v>109</v>
      </c>
      <c r="G148" t="s">
        <v>110</v>
      </c>
      <c r="H148" t="s">
        <v>111</v>
      </c>
      <c r="I148" s="37" t="s">
        <v>106</v>
      </c>
      <c r="J148" s="46" t="s">
        <v>107</v>
      </c>
      <c r="K148" s="47">
        <f>C75</f>
        <v>100000</v>
      </c>
      <c r="L148" t="s">
        <v>108</v>
      </c>
      <c r="M148" s="37" t="s">
        <v>109</v>
      </c>
      <c r="N148" s="37" t="s">
        <v>110</v>
      </c>
      <c r="O148" t="s">
        <v>111</v>
      </c>
    </row>
    <row r="149" spans="2:15" ht="15" hidden="1">
      <c r="B149" s="40">
        <v>1</v>
      </c>
      <c r="C149" s="45">
        <f>D75</f>
        <v>10000</v>
      </c>
      <c r="D149" s="45">
        <f aca="true" t="shared" si="0" ref="D149:D198">(D148+0.5*C149)*(1+F149)+0.5*C149</f>
        <v>117816.0312716376</v>
      </c>
      <c r="E149" s="45">
        <f>D149/H149</f>
        <v>117816.0312716376</v>
      </c>
      <c r="F149" s="42">
        <f aca="true" t="shared" si="1" ref="F149:F198">($F$147*D239+(0.9-$F$147)*E239+0.1*F239)-$G$147</f>
        <v>0.07443839306321523</v>
      </c>
      <c r="G149" s="42">
        <f aca="true" t="shared" si="2" ref="G149:G198">H239</f>
        <v>0.019230769230769277</v>
      </c>
      <c r="H149">
        <v>1</v>
      </c>
      <c r="I149" s="37">
        <v>1</v>
      </c>
      <c r="J149" s="47">
        <f>D75</f>
        <v>10000</v>
      </c>
      <c r="K149" s="47">
        <f aca="true" t="shared" si="3" ref="K149:K198">(K148+0.5*J149)*(1+M149)+0.5*J149</f>
        <v>113441.84073164676</v>
      </c>
      <c r="L149" s="45">
        <f>K149/O149</f>
        <v>113441.84073164676</v>
      </c>
      <c r="M149" s="48">
        <f>($M$147*D222+(0.9-$M$147)*E222+0.1*F222)-$N$147</f>
        <v>0.03277943553949302</v>
      </c>
      <c r="N149" s="48">
        <f aca="true" t="shared" si="4" ref="N149:N198">H222</f>
        <v>0.029914529914530037</v>
      </c>
      <c r="O149">
        <v>1</v>
      </c>
    </row>
    <row r="150" spans="2:15" ht="15" hidden="1">
      <c r="B150" s="40">
        <v>2</v>
      </c>
      <c r="C150" s="45">
        <f aca="true" t="shared" si="5" ref="C150:C198">C149*(1+G149)</f>
        <v>10192.307692307693</v>
      </c>
      <c r="D150" s="45">
        <f t="shared" si="0"/>
        <v>119841.06055118729</v>
      </c>
      <c r="E150" s="45">
        <f aca="true" t="shared" si="6" ref="E150:E198">D150/H150</f>
        <v>117579.9084653158</v>
      </c>
      <c r="F150" s="42">
        <f t="shared" si="1"/>
        <v>-0.06644807758426069</v>
      </c>
      <c r="G150" s="42">
        <f t="shared" si="2"/>
        <v>0.03459119496855339</v>
      </c>
      <c r="H150" s="49">
        <f aca="true" t="shared" si="7" ref="H150:H198">H149*(1+G149)</f>
        <v>1.0192307692307694</v>
      </c>
      <c r="I150" s="37">
        <v>2</v>
      </c>
      <c r="J150" s="47">
        <f aca="true" t="shared" si="8" ref="J150:J198">J149*(1+N149)</f>
        <v>10299.1452991453</v>
      </c>
      <c r="K150" s="47">
        <f t="shared" si="3"/>
        <v>137081.2160035987</v>
      </c>
      <c r="L150" s="45">
        <f aca="true" t="shared" si="9" ref="L150:L198">K150/O150</f>
        <v>133099.6039205066</v>
      </c>
      <c r="M150" s="48">
        <f aca="true" t="shared" si="10" ref="M150:M198">($M$147*D223+(0.9-$M$147)*E223+0.1*F223)-$N$147</f>
        <v>0.11248900398820322</v>
      </c>
      <c r="N150" s="48">
        <f t="shared" si="4"/>
        <v>-0.02074688796680498</v>
      </c>
      <c r="O150" s="49">
        <f>O149*(1+N149)</f>
        <v>1.02991452991453</v>
      </c>
    </row>
    <row r="151" spans="2:15" ht="15" hidden="1">
      <c r="B151" s="40">
        <v>3</v>
      </c>
      <c r="C151" s="45">
        <f t="shared" si="5"/>
        <v>10544.871794871795</v>
      </c>
      <c r="D151" s="45">
        <f t="shared" si="0"/>
        <v>147221.06180087355</v>
      </c>
      <c r="E151" s="45">
        <f t="shared" si="6"/>
        <v>139613.89447377675</v>
      </c>
      <c r="F151" s="42">
        <f t="shared" si="1"/>
        <v>0.1345588600165743</v>
      </c>
      <c r="G151" s="42">
        <f t="shared" si="2"/>
        <v>0.030395136778115502</v>
      </c>
      <c r="H151" s="49">
        <f t="shared" si="7"/>
        <v>1.0544871794871795</v>
      </c>
      <c r="I151" s="37">
        <v>3</v>
      </c>
      <c r="J151" s="47">
        <f t="shared" si="8"/>
        <v>10085.470085470086</v>
      </c>
      <c r="K151" s="47">
        <f t="shared" si="3"/>
        <v>172802.77243868035</v>
      </c>
      <c r="L151" s="45">
        <f t="shared" si="9"/>
        <v>171338.34216377628</v>
      </c>
      <c r="M151" s="48">
        <f t="shared" si="10"/>
        <v>0.18037836804335666</v>
      </c>
      <c r="N151" s="48">
        <f t="shared" si="4"/>
        <v>0.059322033898305024</v>
      </c>
      <c r="O151" s="49">
        <f aca="true" t="shared" si="11" ref="O151:O198">O150*(1+N150)</f>
        <v>1.0085470085470085</v>
      </c>
    </row>
    <row r="152" spans="2:15" ht="15" hidden="1">
      <c r="B152" s="40">
        <v>4</v>
      </c>
      <c r="C152" s="45">
        <f t="shared" si="5"/>
        <v>10865.384615384615</v>
      </c>
      <c r="D152" s="45">
        <f t="shared" si="0"/>
        <v>177760.32091928102</v>
      </c>
      <c r="E152" s="45">
        <f t="shared" si="6"/>
        <v>163602.4192531436</v>
      </c>
      <c r="F152" s="42">
        <f t="shared" si="1"/>
        <v>0.128879074202335</v>
      </c>
      <c r="G152" s="42">
        <f t="shared" si="2"/>
        <v>0.04719764011799414</v>
      </c>
      <c r="H152" s="49">
        <f t="shared" si="7"/>
        <v>1.0865384615384615</v>
      </c>
      <c r="I152" s="37">
        <v>4</v>
      </c>
      <c r="J152" s="47">
        <f t="shared" si="8"/>
        <v>10683.760683760682</v>
      </c>
      <c r="K152" s="47">
        <f t="shared" si="3"/>
        <v>208114.85714395132</v>
      </c>
      <c r="L152" s="45">
        <f t="shared" si="9"/>
        <v>194795.50628673847</v>
      </c>
      <c r="M152" s="48">
        <f t="shared" si="10"/>
        <v>0.13824902200038267</v>
      </c>
      <c r="N152" s="48">
        <f t="shared" si="4"/>
        <v>0.06</v>
      </c>
      <c r="O152" s="49">
        <f t="shared" si="11"/>
        <v>1.0683760683760681</v>
      </c>
    </row>
    <row r="153" spans="2:15" ht="15" hidden="1">
      <c r="B153" s="40">
        <v>5</v>
      </c>
      <c r="C153" s="45">
        <f t="shared" si="5"/>
        <v>11378.205128205129</v>
      </c>
      <c r="D153" s="45">
        <f t="shared" si="0"/>
        <v>177898.19428603566</v>
      </c>
      <c r="E153" s="45">
        <f t="shared" si="6"/>
        <v>156349.96230209334</v>
      </c>
      <c r="F153" s="42">
        <f t="shared" si="1"/>
        <v>-0.06127210185791948</v>
      </c>
      <c r="G153" s="42">
        <f t="shared" si="2"/>
        <v>0.06197183098591557</v>
      </c>
      <c r="H153" s="49">
        <f t="shared" si="7"/>
        <v>1.1378205128205128</v>
      </c>
      <c r="I153" s="37">
        <v>5</v>
      </c>
      <c r="J153" s="47">
        <f t="shared" si="8"/>
        <v>11324.786324786322</v>
      </c>
      <c r="K153" s="47">
        <f t="shared" si="3"/>
        <v>243602.79797964147</v>
      </c>
      <c r="L153" s="45">
        <f t="shared" si="9"/>
        <v>215105.86689523063</v>
      </c>
      <c r="M153" s="48">
        <f t="shared" si="10"/>
        <v>0.11302958792985612</v>
      </c>
      <c r="N153" s="48">
        <f t="shared" si="4"/>
        <v>0.007547169811320728</v>
      </c>
      <c r="O153" s="49">
        <f t="shared" si="11"/>
        <v>1.1324786324786322</v>
      </c>
    </row>
    <row r="154" spans="2:15" ht="15" hidden="1">
      <c r="B154" s="40">
        <v>6</v>
      </c>
      <c r="C154" s="45">
        <f t="shared" si="5"/>
        <v>12083.333333333336</v>
      </c>
      <c r="D154" s="45">
        <f t="shared" si="0"/>
        <v>199854.3119919298</v>
      </c>
      <c r="E154" s="45">
        <f t="shared" si="6"/>
        <v>165396.6719933212</v>
      </c>
      <c r="F154" s="42">
        <f t="shared" si="1"/>
        <v>0.05367397975308597</v>
      </c>
      <c r="G154" s="42">
        <f t="shared" si="2"/>
        <v>0.05570291777188313</v>
      </c>
      <c r="H154" s="49">
        <f t="shared" si="7"/>
        <v>1.2083333333333335</v>
      </c>
      <c r="I154" s="37">
        <v>6</v>
      </c>
      <c r="J154" s="47">
        <f t="shared" si="8"/>
        <v>11410.256410256408</v>
      </c>
      <c r="K154" s="47">
        <f t="shared" si="3"/>
        <v>252881.65268298113</v>
      </c>
      <c r="L154" s="45">
        <f t="shared" si="9"/>
        <v>221626.61695811836</v>
      </c>
      <c r="M154" s="48">
        <f t="shared" si="10"/>
        <v>-0.00854927374165032</v>
      </c>
      <c r="N154" s="48">
        <f t="shared" si="4"/>
        <v>0.007490636704119823</v>
      </c>
      <c r="O154" s="49">
        <f t="shared" si="11"/>
        <v>1.1410256410256407</v>
      </c>
    </row>
    <row r="155" spans="2:15" ht="15" hidden="1">
      <c r="B155" s="40">
        <v>7</v>
      </c>
      <c r="C155" s="45">
        <f t="shared" si="5"/>
        <v>12756.410256410256</v>
      </c>
      <c r="D155" s="45">
        <f t="shared" si="0"/>
        <v>235134.3171431249</v>
      </c>
      <c r="E155" s="45">
        <f t="shared" si="6"/>
        <v>184326.39936847985</v>
      </c>
      <c r="F155" s="42">
        <f t="shared" si="1"/>
        <v>0.10921456620569879</v>
      </c>
      <c r="G155" s="42">
        <f t="shared" si="2"/>
        <v>0.03266331658291468</v>
      </c>
      <c r="H155" s="49">
        <f t="shared" si="7"/>
        <v>1.2756410256410255</v>
      </c>
      <c r="I155" s="37">
        <v>7</v>
      </c>
      <c r="J155" s="47">
        <f t="shared" si="8"/>
        <v>11495.726495726494</v>
      </c>
      <c r="K155" s="47">
        <f t="shared" si="3"/>
        <v>346964.91043397476</v>
      </c>
      <c r="L155" s="45">
        <f t="shared" si="9"/>
        <v>301820.7771061343</v>
      </c>
      <c r="M155" s="48">
        <f t="shared" si="10"/>
        <v>0.3193275560912794</v>
      </c>
      <c r="N155" s="48">
        <f t="shared" si="4"/>
        <v>-0.007434944237918189</v>
      </c>
      <c r="O155" s="49">
        <f t="shared" si="11"/>
        <v>1.1495726495726493</v>
      </c>
    </row>
    <row r="156" spans="2:15" ht="15" hidden="1">
      <c r="B156" s="40">
        <v>8</v>
      </c>
      <c r="C156" s="45">
        <f t="shared" si="5"/>
        <v>13173.076923076924</v>
      </c>
      <c r="D156" s="45">
        <f t="shared" si="0"/>
        <v>280497.0195262781</v>
      </c>
      <c r="E156" s="45">
        <f t="shared" si="6"/>
        <v>212932.0440199483</v>
      </c>
      <c r="F156" s="42">
        <f t="shared" si="1"/>
        <v>0.1331685897749871</v>
      </c>
      <c r="G156" s="42">
        <f t="shared" si="2"/>
        <v>0.03406326034063257</v>
      </c>
      <c r="H156" s="49">
        <f t="shared" si="7"/>
        <v>1.3173076923076923</v>
      </c>
      <c r="I156" s="37">
        <v>8</v>
      </c>
      <c r="J156" s="47">
        <f t="shared" si="8"/>
        <v>11410.256410256408</v>
      </c>
      <c r="K156" s="47">
        <f t="shared" si="3"/>
        <v>423124.81730922114</v>
      </c>
      <c r="L156" s="45">
        <f t="shared" si="9"/>
        <v>370828.4915743737</v>
      </c>
      <c r="M156" s="48">
        <f t="shared" si="10"/>
        <v>0.1835983876454277</v>
      </c>
      <c r="N156" s="48">
        <f t="shared" si="4"/>
        <v>0.0037453183520599785</v>
      </c>
      <c r="O156" s="49">
        <f t="shared" si="11"/>
        <v>1.1410256410256407</v>
      </c>
    </row>
    <row r="157" spans="2:15" ht="15" hidden="1">
      <c r="B157" s="40">
        <v>9</v>
      </c>
      <c r="C157" s="45">
        <f t="shared" si="5"/>
        <v>13621.794871794871</v>
      </c>
      <c r="D157" s="45">
        <f t="shared" si="0"/>
        <v>270593.3493070313</v>
      </c>
      <c r="E157" s="45">
        <f t="shared" si="6"/>
        <v>198647.3529030442</v>
      </c>
      <c r="F157" s="42">
        <f t="shared" si="1"/>
        <v>-0.08188241152484087</v>
      </c>
      <c r="G157" s="42">
        <f t="shared" si="2"/>
        <v>0.08705882352941183</v>
      </c>
      <c r="H157" s="49">
        <f t="shared" si="7"/>
        <v>1.362179487179487</v>
      </c>
      <c r="I157" s="37">
        <v>9</v>
      </c>
      <c r="J157" s="47">
        <f t="shared" si="8"/>
        <v>11452.991452991451</v>
      </c>
      <c r="K157" s="47">
        <f t="shared" si="3"/>
        <v>446179.7221109522</v>
      </c>
      <c r="L157" s="45">
        <f t="shared" si="9"/>
        <v>389574.83199239866</v>
      </c>
      <c r="M157" s="48">
        <f t="shared" si="10"/>
        <v>0.02705346351072809</v>
      </c>
      <c r="N157" s="48">
        <f t="shared" si="4"/>
        <v>0.029850746268656744</v>
      </c>
      <c r="O157" s="49">
        <f t="shared" si="11"/>
        <v>1.145299145299145</v>
      </c>
    </row>
    <row r="158" spans="2:15" ht="15" hidden="1">
      <c r="B158" s="40">
        <v>10</v>
      </c>
      <c r="C158" s="45">
        <f t="shared" si="5"/>
        <v>14807.692307692309</v>
      </c>
      <c r="D158" s="45">
        <f t="shared" si="0"/>
        <v>240890.74160813924</v>
      </c>
      <c r="E158" s="45">
        <f t="shared" si="6"/>
        <v>162679.4618652369</v>
      </c>
      <c r="F158" s="42">
        <f t="shared" si="1"/>
        <v>-0.16011060806852015</v>
      </c>
      <c r="G158" s="42">
        <f t="shared" si="2"/>
        <v>0.12337662337662328</v>
      </c>
      <c r="H158" s="49">
        <f t="shared" si="7"/>
        <v>1.4807692307692306</v>
      </c>
      <c r="I158" s="37">
        <v>10</v>
      </c>
      <c r="J158" s="47">
        <f t="shared" si="8"/>
        <v>11794.871794871795</v>
      </c>
      <c r="K158" s="47">
        <f t="shared" si="3"/>
        <v>431555.2167327879</v>
      </c>
      <c r="L158" s="45">
        <f t="shared" si="9"/>
        <v>365883.7707082333</v>
      </c>
      <c r="M158" s="48">
        <f t="shared" si="10"/>
        <v>-0.05843997358642448</v>
      </c>
      <c r="N158" s="48">
        <f t="shared" si="4"/>
        <v>0.028985507246376708</v>
      </c>
      <c r="O158" s="49">
        <f t="shared" si="11"/>
        <v>1.1794871794871793</v>
      </c>
    </row>
    <row r="159" spans="2:15" ht="15" hidden="1">
      <c r="B159" s="40">
        <v>11</v>
      </c>
      <c r="C159" s="45">
        <f t="shared" si="5"/>
        <v>16634.615384615387</v>
      </c>
      <c r="D159" s="45">
        <f t="shared" si="0"/>
        <v>320415.4307429709</v>
      </c>
      <c r="E159" s="45">
        <f t="shared" si="6"/>
        <v>192619.68090906923</v>
      </c>
      <c r="F159" s="42">
        <f t="shared" si="1"/>
        <v>0.2523597208306685</v>
      </c>
      <c r="G159" s="42">
        <f t="shared" si="2"/>
        <v>0.06936416184971102</v>
      </c>
      <c r="H159" s="49">
        <f t="shared" si="7"/>
        <v>1.6634615384615383</v>
      </c>
      <c r="I159" s="37">
        <v>11</v>
      </c>
      <c r="J159" s="47">
        <f t="shared" si="8"/>
        <v>12136.752136752135</v>
      </c>
      <c r="K159" s="47">
        <f t="shared" si="3"/>
        <v>554990.4520465318</v>
      </c>
      <c r="L159" s="45">
        <f t="shared" si="9"/>
        <v>457280.8654186214</v>
      </c>
      <c r="M159" s="48">
        <f t="shared" si="10"/>
        <v>0.2543246868035306</v>
      </c>
      <c r="N159" s="48">
        <f t="shared" si="4"/>
        <v>0.017605633802816902</v>
      </c>
      <c r="O159" s="49">
        <f t="shared" si="11"/>
        <v>1.2136752136752134</v>
      </c>
    </row>
    <row r="160" spans="2:15" ht="15" hidden="1">
      <c r="B160" s="40">
        <v>12</v>
      </c>
      <c r="C160" s="45">
        <f t="shared" si="5"/>
        <v>17788.46153846154</v>
      </c>
      <c r="D160" s="45">
        <f t="shared" si="0"/>
        <v>398236.89672668756</v>
      </c>
      <c r="E160" s="45">
        <f t="shared" si="6"/>
        <v>223873.71491662436</v>
      </c>
      <c r="F160" s="42">
        <f t="shared" si="1"/>
        <v>0.1822995540719379</v>
      </c>
      <c r="G160" s="42">
        <f t="shared" si="2"/>
        <v>0.0486486486486487</v>
      </c>
      <c r="H160" s="49">
        <f t="shared" si="7"/>
        <v>1.7788461538461537</v>
      </c>
      <c r="I160" s="37">
        <v>12</v>
      </c>
      <c r="J160" s="47">
        <f t="shared" si="8"/>
        <v>12350.42735042735</v>
      </c>
      <c r="K160" s="47">
        <f t="shared" si="3"/>
        <v>604026.236949141</v>
      </c>
      <c r="L160" s="45">
        <f t="shared" si="9"/>
        <v>489073.1468723149</v>
      </c>
      <c r="M160" s="48">
        <f t="shared" si="10"/>
        <v>0.06537348913711405</v>
      </c>
      <c r="N160" s="48">
        <f t="shared" si="4"/>
        <v>0.01730103806228374</v>
      </c>
      <c r="O160" s="49">
        <f t="shared" si="11"/>
        <v>1.2350427350427349</v>
      </c>
    </row>
    <row r="161" spans="2:15" ht="15" hidden="1">
      <c r="B161" s="40">
        <v>13</v>
      </c>
      <c r="C161" s="45">
        <f t="shared" si="5"/>
        <v>18653.846153846152</v>
      </c>
      <c r="D161" s="45">
        <f t="shared" si="0"/>
        <v>404274.57679257443</v>
      </c>
      <c r="E161" s="45">
        <f t="shared" si="6"/>
        <v>216724.51539395744</v>
      </c>
      <c r="F161" s="42">
        <f t="shared" si="1"/>
        <v>-0.03095506881361191</v>
      </c>
      <c r="G161" s="42">
        <f t="shared" si="2"/>
        <v>0.06701030927835049</v>
      </c>
      <c r="H161" s="49">
        <f t="shared" si="7"/>
        <v>1.8653846153846152</v>
      </c>
      <c r="I161" s="37">
        <v>13</v>
      </c>
      <c r="J161" s="47">
        <f t="shared" si="8"/>
        <v>12564.102564102564</v>
      </c>
      <c r="K161" s="47">
        <f t="shared" si="3"/>
        <v>626281.532805706</v>
      </c>
      <c r="L161" s="45">
        <f t="shared" si="9"/>
        <v>498468.97509025584</v>
      </c>
      <c r="M161" s="48">
        <f t="shared" si="10"/>
        <v>0.015879176932939373</v>
      </c>
      <c r="N161" s="48">
        <f t="shared" si="4"/>
        <v>0.01360544217687082</v>
      </c>
      <c r="O161" s="49">
        <f t="shared" si="11"/>
        <v>1.2564102564102564</v>
      </c>
    </row>
    <row r="162" spans="2:15" ht="15" hidden="1">
      <c r="B162" s="40">
        <v>14</v>
      </c>
      <c r="C162" s="45">
        <f t="shared" si="5"/>
        <v>19903.846153846152</v>
      </c>
      <c r="D162" s="45">
        <f t="shared" si="0"/>
        <v>441809.876374086</v>
      </c>
      <c r="E162" s="45">
        <f t="shared" si="6"/>
        <v>221972.1118014732</v>
      </c>
      <c r="F162" s="42">
        <f t="shared" si="1"/>
        <v>0.042564764526702936</v>
      </c>
      <c r="G162" s="42">
        <f t="shared" si="2"/>
        <v>0.09017713365539455</v>
      </c>
      <c r="H162" s="49">
        <f t="shared" si="7"/>
        <v>1.9903846153846152</v>
      </c>
      <c r="I162" s="37">
        <v>14</v>
      </c>
      <c r="J162" s="47">
        <f t="shared" si="8"/>
        <v>12735.042735042736</v>
      </c>
      <c r="K162" s="47">
        <f t="shared" si="3"/>
        <v>742967.6458648065</v>
      </c>
      <c r="L162" s="45">
        <f t="shared" si="9"/>
        <v>583404.1246052508</v>
      </c>
      <c r="M162" s="48">
        <f t="shared" si="10"/>
        <v>0.16431079701826998</v>
      </c>
      <c r="N162" s="48">
        <f t="shared" si="4"/>
        <v>0.00671140939597313</v>
      </c>
      <c r="O162" s="49">
        <f t="shared" si="11"/>
        <v>1.2735042735042734</v>
      </c>
    </row>
    <row r="163" spans="2:15" ht="15" hidden="1">
      <c r="B163" s="40">
        <v>15</v>
      </c>
      <c r="C163" s="45">
        <f t="shared" si="5"/>
        <v>21698.717948717946</v>
      </c>
      <c r="D163" s="45">
        <f t="shared" si="0"/>
        <v>512190.41358818073</v>
      </c>
      <c r="E163" s="45">
        <f t="shared" si="6"/>
        <v>236046.39444536544</v>
      </c>
      <c r="F163" s="42">
        <f t="shared" si="1"/>
        <v>0.10754628529318035</v>
      </c>
      <c r="G163" s="42">
        <f t="shared" si="2"/>
        <v>0.1329394387001477</v>
      </c>
      <c r="H163" s="49">
        <f t="shared" si="7"/>
        <v>2.1698717948717947</v>
      </c>
      <c r="I163" s="37">
        <v>15</v>
      </c>
      <c r="J163" s="47">
        <f t="shared" si="8"/>
        <v>12820.51282051282</v>
      </c>
      <c r="K163" s="47">
        <f t="shared" si="3"/>
        <v>724860.3553852807</v>
      </c>
      <c r="L163" s="45">
        <f t="shared" si="9"/>
        <v>565391.077200519</v>
      </c>
      <c r="M163" s="48">
        <f t="shared" si="10"/>
        <v>-0.04127130411257618</v>
      </c>
      <c r="N163" s="48">
        <f t="shared" si="4"/>
        <v>0.013333333333333286</v>
      </c>
      <c r="O163" s="49">
        <f t="shared" si="11"/>
        <v>1.2820512820512817</v>
      </c>
    </row>
    <row r="164" spans="2:15" ht="15" hidden="1">
      <c r="B164" s="40">
        <v>16</v>
      </c>
      <c r="C164" s="45">
        <f t="shared" si="5"/>
        <v>24583.33333333333</v>
      </c>
      <c r="D164" s="45">
        <f t="shared" si="0"/>
        <v>632332.4948929503</v>
      </c>
      <c r="E164" s="45">
        <f t="shared" si="6"/>
        <v>257219.99792255607</v>
      </c>
      <c r="F164" s="42">
        <f t="shared" si="1"/>
        <v>0.182196402067739</v>
      </c>
      <c r="G164" s="42">
        <f t="shared" si="2"/>
        <v>0.12516297262059967</v>
      </c>
      <c r="H164" s="49">
        <f t="shared" si="7"/>
        <v>2.458333333333333</v>
      </c>
      <c r="I164" s="37">
        <v>16</v>
      </c>
      <c r="J164" s="47">
        <f t="shared" si="8"/>
        <v>12991.45299145299</v>
      </c>
      <c r="K164" s="47">
        <f t="shared" si="3"/>
        <v>839420.8906689639</v>
      </c>
      <c r="L164" s="45">
        <f t="shared" si="9"/>
        <v>646133.1855807159</v>
      </c>
      <c r="M164" s="48">
        <f t="shared" si="10"/>
        <v>0.1388777434256103</v>
      </c>
      <c r="N164" s="48">
        <f t="shared" si="4"/>
        <v>0.01644736842105263</v>
      </c>
      <c r="O164" s="49">
        <f t="shared" si="11"/>
        <v>1.2991452991452985</v>
      </c>
    </row>
    <row r="165" spans="2:15" ht="15" hidden="1">
      <c r="B165" s="40">
        <v>17</v>
      </c>
      <c r="C165" s="45">
        <f t="shared" si="5"/>
        <v>27660.256410256403</v>
      </c>
      <c r="D165" s="45">
        <f t="shared" si="0"/>
        <v>661276.9391933776</v>
      </c>
      <c r="E165" s="45">
        <f t="shared" si="6"/>
        <v>239071.1529876406</v>
      </c>
      <c r="F165" s="42">
        <f t="shared" si="1"/>
        <v>0.0019874066438781302</v>
      </c>
      <c r="G165" s="42">
        <f t="shared" si="2"/>
        <v>0.08922363847045195</v>
      </c>
      <c r="H165" s="49">
        <f t="shared" si="7"/>
        <v>2.7660256410256405</v>
      </c>
      <c r="I165" s="37">
        <v>17</v>
      </c>
      <c r="J165" s="47">
        <f t="shared" si="8"/>
        <v>13205.128205128205</v>
      </c>
      <c r="K165" s="47">
        <f t="shared" si="3"/>
        <v>940380.4432982289</v>
      </c>
      <c r="L165" s="45">
        <f t="shared" si="9"/>
        <v>712132.7628860378</v>
      </c>
      <c r="M165" s="48">
        <f t="shared" si="10"/>
        <v>0.10372575834535847</v>
      </c>
      <c r="N165" s="48">
        <f t="shared" si="4"/>
        <v>0.009708737864077693</v>
      </c>
      <c r="O165" s="49">
        <f t="shared" si="11"/>
        <v>1.3205128205128198</v>
      </c>
    </row>
    <row r="166" spans="2:15" ht="15" hidden="1">
      <c r="B166" s="40">
        <v>18</v>
      </c>
      <c r="C166" s="45">
        <f t="shared" si="5"/>
        <v>30128.205128205118</v>
      </c>
      <c r="D166" s="45">
        <f t="shared" si="0"/>
        <v>850286.7741779066</v>
      </c>
      <c r="E166" s="45">
        <f t="shared" si="6"/>
        <v>282222.8441952201</v>
      </c>
      <c r="F166" s="42">
        <f t="shared" si="1"/>
        <v>0.23491348306095422</v>
      </c>
      <c r="G166" s="42">
        <f t="shared" si="2"/>
        <v>0.03829787234042547</v>
      </c>
      <c r="H166" s="49">
        <f t="shared" si="7"/>
        <v>3.0128205128205123</v>
      </c>
      <c r="I166" s="37">
        <v>18</v>
      </c>
      <c r="J166" s="47">
        <f t="shared" si="8"/>
        <v>13333.333333333334</v>
      </c>
      <c r="K166" s="47">
        <f t="shared" si="3"/>
        <v>1024210.4416525111</v>
      </c>
      <c r="L166" s="45">
        <f t="shared" si="9"/>
        <v>768157.8312393838</v>
      </c>
      <c r="M166" s="48">
        <f t="shared" si="10"/>
        <v>0.07443839306321523</v>
      </c>
      <c r="N166" s="48">
        <f t="shared" si="4"/>
        <v>0.019230769230769277</v>
      </c>
      <c r="O166" s="49">
        <f t="shared" si="11"/>
        <v>1.3333333333333326</v>
      </c>
    </row>
    <row r="167" spans="2:15" ht="15" hidden="1">
      <c r="B167" s="40">
        <v>19</v>
      </c>
      <c r="C167" s="45">
        <f t="shared" si="5"/>
        <v>31282.05128205127</v>
      </c>
      <c r="D167" s="45">
        <f t="shared" si="0"/>
        <v>1016890.9559941181</v>
      </c>
      <c r="E167" s="45">
        <f t="shared" si="6"/>
        <v>325071.6990473001</v>
      </c>
      <c r="F167" s="42">
        <f t="shared" si="1"/>
        <v>0.1562741496028382</v>
      </c>
      <c r="G167" s="42">
        <f t="shared" si="2"/>
        <v>0.0379098360655738</v>
      </c>
      <c r="H167" s="49">
        <f t="shared" si="7"/>
        <v>3.1282051282051277</v>
      </c>
      <c r="I167" s="37">
        <v>19</v>
      </c>
      <c r="J167" s="47">
        <f t="shared" si="8"/>
        <v>13589.743589743592</v>
      </c>
      <c r="K167" s="47">
        <f t="shared" si="3"/>
        <v>969291.864184518</v>
      </c>
      <c r="L167" s="45">
        <f t="shared" si="9"/>
        <v>713252.5038338909</v>
      </c>
      <c r="M167" s="48">
        <f t="shared" si="10"/>
        <v>-0.06644807758426069</v>
      </c>
      <c r="N167" s="48">
        <f t="shared" si="4"/>
        <v>0.03459119496855339</v>
      </c>
      <c r="O167" s="49">
        <f t="shared" si="11"/>
        <v>1.3589743589743584</v>
      </c>
    </row>
    <row r="168" spans="2:15" ht="15" hidden="1">
      <c r="B168" s="40">
        <v>20</v>
      </c>
      <c r="C168" s="45">
        <f t="shared" si="5"/>
        <v>32467.948717948708</v>
      </c>
      <c r="D168" s="45">
        <f t="shared" si="0"/>
        <v>1141150.6466930613</v>
      </c>
      <c r="E168" s="45">
        <f t="shared" si="6"/>
        <v>351469.8931571917</v>
      </c>
      <c r="F168" s="42">
        <f t="shared" si="1"/>
        <v>0.08884863706620919</v>
      </c>
      <c r="G168" s="42">
        <f t="shared" si="2"/>
        <v>0.039486673247778874</v>
      </c>
      <c r="H168" s="49">
        <f t="shared" si="7"/>
        <v>3.2467948717948714</v>
      </c>
      <c r="I168" s="37">
        <v>20</v>
      </c>
      <c r="J168" s="47">
        <f t="shared" si="8"/>
        <v>14059.82905982906</v>
      </c>
      <c r="K168" s="47">
        <f t="shared" si="3"/>
        <v>1114724.4387975151</v>
      </c>
      <c r="L168" s="45">
        <f t="shared" si="9"/>
        <v>792843.5218195097</v>
      </c>
      <c r="M168" s="48">
        <f t="shared" si="10"/>
        <v>0.1345588600165743</v>
      </c>
      <c r="N168" s="48">
        <f t="shared" si="4"/>
        <v>0.030395136778115502</v>
      </c>
      <c r="O168" s="49">
        <f t="shared" si="11"/>
        <v>1.4059829059829052</v>
      </c>
    </row>
    <row r="169" spans="2:15" ht="15" hidden="1">
      <c r="B169" s="40">
        <v>21</v>
      </c>
      <c r="C169" s="45">
        <f t="shared" si="5"/>
        <v>33749.999999999985</v>
      </c>
      <c r="D169" s="45">
        <f t="shared" si="0"/>
        <v>1495129.2242002818</v>
      </c>
      <c r="E169" s="45">
        <f t="shared" si="6"/>
        <v>443001.25161489844</v>
      </c>
      <c r="F169" s="42">
        <f t="shared" si="1"/>
        <v>0.2765297801665165</v>
      </c>
      <c r="G169" s="42">
        <f t="shared" si="2"/>
        <v>0.03798670465337132</v>
      </c>
      <c r="H169" s="49">
        <f t="shared" si="7"/>
        <v>3.374999999999999</v>
      </c>
      <c r="I169" s="37">
        <v>21</v>
      </c>
      <c r="J169" s="47">
        <f t="shared" si="8"/>
        <v>14487.179487179486</v>
      </c>
      <c r="K169" s="47">
        <f t="shared" si="3"/>
        <v>1273809.8190876911</v>
      </c>
      <c r="L169" s="45">
        <f t="shared" si="9"/>
        <v>879266.9547684953</v>
      </c>
      <c r="M169" s="48">
        <f t="shared" si="10"/>
        <v>0.128879074202335</v>
      </c>
      <c r="N169" s="48">
        <f t="shared" si="4"/>
        <v>0.04719764011799414</v>
      </c>
      <c r="O169" s="49">
        <f t="shared" si="11"/>
        <v>1.4487179487179478</v>
      </c>
    </row>
    <row r="170" spans="2:15" ht="15" hidden="1">
      <c r="B170" s="40">
        <v>22</v>
      </c>
      <c r="C170" s="45">
        <f t="shared" si="5"/>
        <v>35032.05128205127</v>
      </c>
      <c r="D170" s="45">
        <f t="shared" si="0"/>
        <v>1788553.0806497296</v>
      </c>
      <c r="E170" s="45">
        <f t="shared" si="6"/>
        <v>510547.6314388982</v>
      </c>
      <c r="F170" s="42">
        <f t="shared" si="1"/>
        <v>0.1708211526757542</v>
      </c>
      <c r="G170" s="42">
        <f t="shared" si="2"/>
        <v>0.010978956999085113</v>
      </c>
      <c r="H170" s="49">
        <f t="shared" si="7"/>
        <v>3.5032051282051273</v>
      </c>
      <c r="I170" s="37">
        <v>22</v>
      </c>
      <c r="J170" s="47">
        <f t="shared" si="8"/>
        <v>15170.94017094017</v>
      </c>
      <c r="K170" s="47">
        <f t="shared" si="3"/>
        <v>1210466.976580155</v>
      </c>
      <c r="L170" s="45">
        <f t="shared" si="9"/>
        <v>797885.2747035393</v>
      </c>
      <c r="M170" s="48">
        <f t="shared" si="10"/>
        <v>-0.06127210185791948</v>
      </c>
      <c r="N170" s="48">
        <f t="shared" si="4"/>
        <v>0.06197183098591557</v>
      </c>
      <c r="O170" s="49">
        <f t="shared" si="11"/>
        <v>1.5170940170940161</v>
      </c>
    </row>
    <row r="171" spans="2:15" ht="15" hidden="1">
      <c r="B171" s="40">
        <v>23</v>
      </c>
      <c r="C171" s="45">
        <f t="shared" si="5"/>
        <v>35416.66666666665</v>
      </c>
      <c r="D171" s="45">
        <f t="shared" si="0"/>
        <v>1864872.9557640178</v>
      </c>
      <c r="E171" s="45">
        <f t="shared" si="6"/>
        <v>526552.3639804287</v>
      </c>
      <c r="F171" s="42">
        <f t="shared" si="1"/>
        <v>0.022645231820251535</v>
      </c>
      <c r="G171" s="42">
        <f t="shared" si="2"/>
        <v>0.04434389140271498</v>
      </c>
      <c r="H171" s="49">
        <f t="shared" si="7"/>
        <v>3.5416666666666656</v>
      </c>
      <c r="I171" s="37">
        <v>23</v>
      </c>
      <c r="J171" s="47">
        <f t="shared" si="8"/>
        <v>16111.111111111111</v>
      </c>
      <c r="K171" s="47">
        <f t="shared" si="3"/>
        <v>1291981.0414097975</v>
      </c>
      <c r="L171" s="45">
        <f t="shared" si="9"/>
        <v>801919.2670819437</v>
      </c>
      <c r="M171" s="48">
        <f t="shared" si="10"/>
        <v>0.05367397975308597</v>
      </c>
      <c r="N171" s="48">
        <f t="shared" si="4"/>
        <v>0.05570291777188313</v>
      </c>
      <c r="O171" s="49">
        <f t="shared" si="11"/>
        <v>1.6111111111111103</v>
      </c>
    </row>
    <row r="172" spans="2:15" ht="15" hidden="1">
      <c r="B172" s="40">
        <v>24</v>
      </c>
      <c r="C172" s="45">
        <f t="shared" si="5"/>
        <v>36987.17948717947</v>
      </c>
      <c r="D172" s="45">
        <f t="shared" si="0"/>
        <v>2161703.7416937994</v>
      </c>
      <c r="E172" s="45">
        <f t="shared" si="6"/>
        <v>584446.7655186009</v>
      </c>
      <c r="F172" s="42">
        <f t="shared" si="1"/>
        <v>0.13796762348912237</v>
      </c>
      <c r="G172" s="42">
        <f t="shared" si="2"/>
        <v>0.044194107452339634</v>
      </c>
      <c r="H172" s="49">
        <f t="shared" si="7"/>
        <v>3.698717948717948</v>
      </c>
      <c r="I172" s="37">
        <v>24</v>
      </c>
      <c r="J172" s="47">
        <f t="shared" si="8"/>
        <v>17008.547008547004</v>
      </c>
      <c r="K172" s="47">
        <f t="shared" si="3"/>
        <v>1451021.5279435662</v>
      </c>
      <c r="L172" s="45">
        <f t="shared" si="9"/>
        <v>853113.1596452129</v>
      </c>
      <c r="M172" s="48">
        <f t="shared" si="10"/>
        <v>0.10921456620569879</v>
      </c>
      <c r="N172" s="48">
        <f t="shared" si="4"/>
        <v>0.03266331658291468</v>
      </c>
      <c r="O172" s="49">
        <f t="shared" si="11"/>
        <v>1.7008547008546997</v>
      </c>
    </row>
    <row r="173" spans="2:15" ht="15" hidden="1">
      <c r="B173" s="40">
        <v>25</v>
      </c>
      <c r="C173" s="45">
        <f t="shared" si="5"/>
        <v>38621.794871794846</v>
      </c>
      <c r="D173" s="45">
        <f t="shared" si="0"/>
        <v>2711734.8623282104</v>
      </c>
      <c r="E173" s="45">
        <f t="shared" si="6"/>
        <v>702125.541117346</v>
      </c>
      <c r="F173" s="42">
        <f t="shared" si="1"/>
        <v>0.23448229855379907</v>
      </c>
      <c r="G173" s="42">
        <f t="shared" si="2"/>
        <v>0.046473029045643106</v>
      </c>
      <c r="H173" s="49">
        <f t="shared" si="7"/>
        <v>3.862179487179486</v>
      </c>
      <c r="I173" s="37">
        <v>25</v>
      </c>
      <c r="J173" s="47">
        <f t="shared" si="8"/>
        <v>17564.102564102563</v>
      </c>
      <c r="K173" s="47">
        <f t="shared" si="3"/>
        <v>1662985.6145016227</v>
      </c>
      <c r="L173" s="45">
        <f t="shared" si="9"/>
        <v>946809.3279644281</v>
      </c>
      <c r="M173" s="48">
        <f t="shared" si="10"/>
        <v>0.1331685897749871</v>
      </c>
      <c r="N173" s="48">
        <f t="shared" si="4"/>
        <v>0.03406326034063257</v>
      </c>
      <c r="O173" s="49">
        <f t="shared" si="11"/>
        <v>1.7564102564102553</v>
      </c>
    </row>
    <row r="174" spans="2:15" ht="15" hidden="1">
      <c r="B174" s="40">
        <v>26</v>
      </c>
      <c r="C174" s="45">
        <f t="shared" si="5"/>
        <v>40416.66666666664</v>
      </c>
      <c r="D174" s="45">
        <f t="shared" si="0"/>
        <v>2765512.3131179735</v>
      </c>
      <c r="E174" s="45">
        <f t="shared" si="6"/>
        <v>684250.4692250659</v>
      </c>
      <c r="F174" s="42">
        <f t="shared" si="1"/>
        <v>0.0048905790370434</v>
      </c>
      <c r="G174" s="42">
        <f t="shared" si="2"/>
        <v>0.06106264869151481</v>
      </c>
      <c r="H174" s="49">
        <f t="shared" si="7"/>
        <v>4.041666666666665</v>
      </c>
      <c r="I174" s="37">
        <v>26</v>
      </c>
      <c r="J174" s="47">
        <f t="shared" si="8"/>
        <v>18162.39316239316</v>
      </c>
      <c r="K174" s="47">
        <f t="shared" si="3"/>
        <v>1544235.144941904</v>
      </c>
      <c r="L174" s="45">
        <f t="shared" si="9"/>
        <v>850237.7033327195</v>
      </c>
      <c r="M174" s="48">
        <f t="shared" si="10"/>
        <v>-0.08188241152484087</v>
      </c>
      <c r="N174" s="48">
        <f t="shared" si="4"/>
        <v>0.08705882352941183</v>
      </c>
      <c r="O174" s="49">
        <f t="shared" si="11"/>
        <v>1.816239316239315</v>
      </c>
    </row>
    <row r="175" spans="2:15" ht="15" hidden="1">
      <c r="B175" s="40">
        <v>27</v>
      </c>
      <c r="C175" s="45">
        <f t="shared" si="5"/>
        <v>42884.61538461537</v>
      </c>
      <c r="D175" s="45">
        <f t="shared" si="0"/>
        <v>3437741.481628923</v>
      </c>
      <c r="E175" s="45">
        <f t="shared" si="6"/>
        <v>801625.8163439643</v>
      </c>
      <c r="F175" s="42">
        <f t="shared" si="1"/>
        <v>0.22581801240213895</v>
      </c>
      <c r="G175" s="42">
        <f t="shared" si="2"/>
        <v>0.030642750373692032</v>
      </c>
      <c r="H175" s="49">
        <f t="shared" si="7"/>
        <v>4.288461538461537</v>
      </c>
      <c r="I175" s="37">
        <v>27</v>
      </c>
      <c r="J175" s="47">
        <f t="shared" si="8"/>
        <v>19743.589743589742</v>
      </c>
      <c r="K175" s="47">
        <f t="shared" si="3"/>
        <v>1315149.727548415</v>
      </c>
      <c r="L175" s="45">
        <f t="shared" si="9"/>
        <v>666114.7970699769</v>
      </c>
      <c r="M175" s="48">
        <f t="shared" si="10"/>
        <v>-0.16011060806852015</v>
      </c>
      <c r="N175" s="48">
        <f t="shared" si="4"/>
        <v>0.12337662337662328</v>
      </c>
      <c r="O175" s="49">
        <f t="shared" si="11"/>
        <v>1.9743589743589731</v>
      </c>
    </row>
    <row r="176" spans="2:15" ht="15" hidden="1">
      <c r="B176" s="40">
        <v>28</v>
      </c>
      <c r="C176" s="45">
        <f t="shared" si="5"/>
        <v>44198.71794871793</v>
      </c>
      <c r="D176" s="45">
        <f t="shared" si="0"/>
        <v>3728017.3014871455</v>
      </c>
      <c r="E176" s="45">
        <f t="shared" si="6"/>
        <v>843467.2937374834</v>
      </c>
      <c r="F176" s="42">
        <f t="shared" si="1"/>
        <v>0.07112382136820966</v>
      </c>
      <c r="G176" s="42">
        <f t="shared" si="2"/>
        <v>0.0290065264684554</v>
      </c>
      <c r="H176" s="49">
        <f t="shared" si="7"/>
        <v>4.419871794871794</v>
      </c>
      <c r="I176" s="37">
        <v>28</v>
      </c>
      <c r="J176" s="47">
        <f t="shared" si="8"/>
        <v>22179.487179487176</v>
      </c>
      <c r="K176" s="47">
        <f t="shared" si="3"/>
        <v>1672018.6374189411</v>
      </c>
      <c r="L176" s="45">
        <f t="shared" si="9"/>
        <v>753858.1139807947</v>
      </c>
      <c r="M176" s="48">
        <f t="shared" si="10"/>
        <v>0.2523597208306685</v>
      </c>
      <c r="N176" s="48">
        <f t="shared" si="4"/>
        <v>0.06936416184971102</v>
      </c>
      <c r="O176" s="49">
        <f t="shared" si="11"/>
        <v>2.2179487179487167</v>
      </c>
    </row>
    <row r="177" spans="2:15" ht="15" hidden="1">
      <c r="B177" s="40">
        <v>29</v>
      </c>
      <c r="C177" s="45">
        <f t="shared" si="5"/>
        <v>45480.76923076921</v>
      </c>
      <c r="D177" s="45">
        <f t="shared" si="0"/>
        <v>4139156.9087774553</v>
      </c>
      <c r="E177" s="45">
        <f t="shared" si="6"/>
        <v>910089.4683147051</v>
      </c>
      <c r="F177" s="42">
        <f t="shared" si="1"/>
        <v>0.09748932580059637</v>
      </c>
      <c r="G177" s="42">
        <f t="shared" si="2"/>
        <v>0.02748414376321357</v>
      </c>
      <c r="H177" s="49">
        <f t="shared" si="7"/>
        <v>4.548076923076922</v>
      </c>
      <c r="I177" s="37">
        <v>29</v>
      </c>
      <c r="J177" s="47">
        <f t="shared" si="8"/>
        <v>23717.948717948715</v>
      </c>
      <c r="K177" s="47">
        <f t="shared" si="3"/>
        <v>2002706.7238757233</v>
      </c>
      <c r="L177" s="45">
        <f t="shared" si="9"/>
        <v>844384.4565530082</v>
      </c>
      <c r="M177" s="48">
        <f t="shared" si="10"/>
        <v>0.1822995540719379</v>
      </c>
      <c r="N177" s="48">
        <f t="shared" si="4"/>
        <v>0.0486486486486487</v>
      </c>
      <c r="O177" s="49">
        <f t="shared" si="11"/>
        <v>2.3717948717948705</v>
      </c>
    </row>
    <row r="178" spans="2:15" ht="15" hidden="1">
      <c r="B178" s="40">
        <v>30</v>
      </c>
      <c r="C178" s="45">
        <f t="shared" si="5"/>
        <v>46730.76923076921</v>
      </c>
      <c r="D178" s="45">
        <f t="shared" si="0"/>
        <v>4165093.035216734</v>
      </c>
      <c r="E178" s="45">
        <f t="shared" si="6"/>
        <v>891295.6289352684</v>
      </c>
      <c r="F178" s="42">
        <f t="shared" si="1"/>
        <v>-0.004995683224207092</v>
      </c>
      <c r="G178" s="42">
        <f t="shared" si="2"/>
        <v>0.02674897119341548</v>
      </c>
      <c r="H178" s="49">
        <f t="shared" si="7"/>
        <v>4.673076923076922</v>
      </c>
      <c r="I178" s="37">
        <v>30</v>
      </c>
      <c r="J178" s="47">
        <f t="shared" si="8"/>
        <v>24871.794871794868</v>
      </c>
      <c r="K178" s="47">
        <f t="shared" si="3"/>
        <v>1965199.640235575</v>
      </c>
      <c r="L178" s="45">
        <f t="shared" si="9"/>
        <v>790131.8141153348</v>
      </c>
      <c r="M178" s="48">
        <f t="shared" si="10"/>
        <v>-0.03095506881361191</v>
      </c>
      <c r="N178" s="48">
        <f t="shared" si="4"/>
        <v>0.06701030927835049</v>
      </c>
      <c r="O178" s="49">
        <f t="shared" si="11"/>
        <v>2.4871794871794854</v>
      </c>
    </row>
    <row r="179" spans="2:15" ht="15" hidden="1">
      <c r="B179" s="40">
        <v>31</v>
      </c>
      <c r="C179" s="45">
        <f t="shared" si="5"/>
        <v>47980.769230769205</v>
      </c>
      <c r="D179" s="45">
        <f t="shared" si="0"/>
        <v>5415532.970924852</v>
      </c>
      <c r="E179" s="45">
        <f t="shared" si="6"/>
        <v>1128688.2344212122</v>
      </c>
      <c r="F179" s="42">
        <f t="shared" si="1"/>
        <v>0.2870458871228539</v>
      </c>
      <c r="G179" s="42">
        <f t="shared" si="2"/>
        <v>0.025384101536406224</v>
      </c>
      <c r="H179" s="49">
        <f t="shared" si="7"/>
        <v>4.798076923076921</v>
      </c>
      <c r="I179" s="37">
        <v>31</v>
      </c>
      <c r="J179" s="47">
        <f t="shared" si="8"/>
        <v>26538.46153846153</v>
      </c>
      <c r="K179" s="47">
        <f t="shared" si="3"/>
        <v>2075951.1633917678</v>
      </c>
      <c r="L179" s="45">
        <f t="shared" si="9"/>
        <v>782242.4673650145</v>
      </c>
      <c r="M179" s="48">
        <f t="shared" si="10"/>
        <v>0.042564764526702936</v>
      </c>
      <c r="N179" s="48">
        <f t="shared" si="4"/>
        <v>0.09017713365539455</v>
      </c>
      <c r="O179" s="49">
        <f t="shared" si="11"/>
        <v>2.653846153846152</v>
      </c>
    </row>
    <row r="180" spans="2:15" ht="15" hidden="1">
      <c r="B180" s="40">
        <v>32</v>
      </c>
      <c r="C180" s="45">
        <f t="shared" si="5"/>
        <v>49198.717948717924</v>
      </c>
      <c r="D180" s="45">
        <f t="shared" si="0"/>
        <v>6256890.436934082</v>
      </c>
      <c r="E180" s="45">
        <f t="shared" si="6"/>
        <v>1271758.8379957227</v>
      </c>
      <c r="F180" s="42">
        <f t="shared" si="1"/>
        <v>0.14561387481454652</v>
      </c>
      <c r="G180" s="42">
        <f t="shared" si="2"/>
        <v>0.033224755700325695</v>
      </c>
      <c r="H180" s="49">
        <f t="shared" si="7"/>
        <v>4.919871794871793</v>
      </c>
      <c r="I180" s="37">
        <v>32</v>
      </c>
      <c r="J180" s="47">
        <f t="shared" si="8"/>
        <v>28931.623931623923</v>
      </c>
      <c r="K180" s="47">
        <f t="shared" si="3"/>
        <v>2329699.3677369053</v>
      </c>
      <c r="L180" s="45">
        <f t="shared" si="9"/>
        <v>805243.208346287</v>
      </c>
      <c r="M180" s="48">
        <f t="shared" si="10"/>
        <v>0.10754628529318035</v>
      </c>
      <c r="N180" s="48">
        <f t="shared" si="4"/>
        <v>0.1329394387001477</v>
      </c>
      <c r="O180" s="49">
        <f t="shared" si="11"/>
        <v>2.893162393162391</v>
      </c>
    </row>
    <row r="181" spans="2:15" ht="15" hidden="1">
      <c r="B181" s="40">
        <v>33</v>
      </c>
      <c r="C181" s="45">
        <f t="shared" si="5"/>
        <v>50833.333333333314</v>
      </c>
      <c r="D181" s="45">
        <f t="shared" si="0"/>
        <v>7739534.517288243</v>
      </c>
      <c r="E181" s="45">
        <f t="shared" si="6"/>
        <v>1522531.380450147</v>
      </c>
      <c r="F181" s="42">
        <f t="shared" si="1"/>
        <v>0.22791161326707107</v>
      </c>
      <c r="G181" s="42">
        <f t="shared" si="2"/>
        <v>0.017023959646910575</v>
      </c>
      <c r="H181" s="49">
        <f t="shared" si="7"/>
        <v>5.083333333333331</v>
      </c>
      <c r="I181" s="37">
        <v>33</v>
      </c>
      <c r="J181" s="47">
        <f t="shared" si="8"/>
        <v>32777.77777777777</v>
      </c>
      <c r="K181" s="47">
        <f t="shared" si="3"/>
        <v>2789925.984805277</v>
      </c>
      <c r="L181" s="45">
        <f t="shared" si="9"/>
        <v>851163.8597711022</v>
      </c>
      <c r="M181" s="48">
        <f t="shared" si="10"/>
        <v>0.182196402067739</v>
      </c>
      <c r="N181" s="48">
        <f t="shared" si="4"/>
        <v>0.12516297262059967</v>
      </c>
      <c r="O181" s="49">
        <f t="shared" si="11"/>
        <v>3.277777777777775</v>
      </c>
    </row>
    <row r="182" spans="2:15" ht="15" hidden="1">
      <c r="B182" s="40">
        <v>34</v>
      </c>
      <c r="C182" s="45">
        <f t="shared" si="5"/>
        <v>51698.71794871794</v>
      </c>
      <c r="D182" s="45">
        <f t="shared" si="0"/>
        <v>9336936.796772884</v>
      </c>
      <c r="E182" s="45">
        <f t="shared" si="6"/>
        <v>1806028.6922462124</v>
      </c>
      <c r="F182" s="42">
        <f t="shared" si="1"/>
        <v>0.19905050235325314</v>
      </c>
      <c r="G182" s="42">
        <f t="shared" si="2"/>
        <v>0.016119032858028483</v>
      </c>
      <c r="H182" s="49">
        <f t="shared" si="7"/>
        <v>5.169871794871794</v>
      </c>
      <c r="I182" s="37">
        <v>34</v>
      </c>
      <c r="J182" s="47">
        <f t="shared" si="8"/>
        <v>36880.34188034186</v>
      </c>
      <c r="K182" s="47">
        <f t="shared" si="3"/>
        <v>2832387.69224199</v>
      </c>
      <c r="L182" s="45">
        <f t="shared" si="9"/>
        <v>767993.8817898334</v>
      </c>
      <c r="M182" s="48">
        <f t="shared" si="10"/>
        <v>0.0019874066438781302</v>
      </c>
      <c r="N182" s="48">
        <f t="shared" si="4"/>
        <v>0.08922363847045195</v>
      </c>
      <c r="O182" s="49">
        <f t="shared" si="11"/>
        <v>3.6880341880341847</v>
      </c>
    </row>
    <row r="183" spans="2:15" ht="15" hidden="1">
      <c r="B183" s="40">
        <v>35</v>
      </c>
      <c r="C183" s="45">
        <f t="shared" si="5"/>
        <v>52532.051282051274</v>
      </c>
      <c r="D183" s="45">
        <f t="shared" si="0"/>
        <v>10437596.871991372</v>
      </c>
      <c r="E183" s="45">
        <f t="shared" si="6"/>
        <v>1986900.685821421</v>
      </c>
      <c r="F183" s="42">
        <f t="shared" si="1"/>
        <v>0.1119411854912934</v>
      </c>
      <c r="G183" s="42">
        <f t="shared" si="2"/>
        <v>0.02684563758389265</v>
      </c>
      <c r="H183" s="49">
        <f t="shared" si="7"/>
        <v>5.253205128205127</v>
      </c>
      <c r="I183" s="37">
        <v>35</v>
      </c>
      <c r="J183" s="47">
        <f t="shared" si="8"/>
        <v>40170.94017094015</v>
      </c>
      <c r="K183" s="47">
        <f t="shared" si="3"/>
        <v>3542643.0383131686</v>
      </c>
      <c r="L183" s="45">
        <f t="shared" si="9"/>
        <v>881891.9903885981</v>
      </c>
      <c r="M183" s="48">
        <f t="shared" si="10"/>
        <v>0.23491348306095422</v>
      </c>
      <c r="N183" s="48">
        <f t="shared" si="4"/>
        <v>0.03829787234042547</v>
      </c>
      <c r="O183" s="49">
        <f t="shared" si="11"/>
        <v>4.0170940170940135</v>
      </c>
    </row>
    <row r="184" spans="2:15" ht="15" hidden="1">
      <c r="B184" s="40">
        <v>36</v>
      </c>
      <c r="C184" s="45">
        <f t="shared" si="5"/>
        <v>53942.30769230768</v>
      </c>
      <c r="D184" s="45">
        <f t="shared" si="0"/>
        <v>10244947.953045346</v>
      </c>
      <c r="E184" s="45">
        <f t="shared" si="6"/>
        <v>1899241.6882650915</v>
      </c>
      <c r="F184" s="42">
        <f t="shared" si="1"/>
        <v>-0.023564396163270926</v>
      </c>
      <c r="G184" s="42">
        <f t="shared" si="2"/>
        <v>0.03386809269162203</v>
      </c>
      <c r="H184" s="49">
        <f t="shared" si="7"/>
        <v>5.394230769230767</v>
      </c>
      <c r="I184" s="37">
        <v>36</v>
      </c>
      <c r="J184" s="47">
        <f t="shared" si="8"/>
        <v>41709.40170940169</v>
      </c>
      <c r="K184" s="47">
        <f t="shared" si="3"/>
        <v>4141235.018822666</v>
      </c>
      <c r="L184" s="45">
        <f t="shared" si="9"/>
        <v>992878.0680374025</v>
      </c>
      <c r="M184" s="48">
        <f t="shared" si="10"/>
        <v>0.1562741496028382</v>
      </c>
      <c r="N184" s="48">
        <f t="shared" si="4"/>
        <v>0.0379098360655738</v>
      </c>
      <c r="O184" s="49">
        <f t="shared" si="11"/>
        <v>4.170940170940167</v>
      </c>
    </row>
    <row r="185" spans="2:15" ht="15" hidden="1">
      <c r="B185" s="40">
        <v>37</v>
      </c>
      <c r="C185" s="45">
        <f t="shared" si="5"/>
        <v>55769.23076923075</v>
      </c>
      <c r="D185" s="45">
        <f t="shared" si="0"/>
        <v>9852796.366934562</v>
      </c>
      <c r="E185" s="45">
        <f t="shared" si="6"/>
        <v>1766708.314071026</v>
      </c>
      <c r="F185" s="42">
        <f t="shared" si="1"/>
        <v>-0.04360246445138669</v>
      </c>
      <c r="G185" s="42">
        <f t="shared" si="2"/>
        <v>0.015517241379310279</v>
      </c>
      <c r="H185" s="49">
        <f t="shared" si="7"/>
        <v>5.576923076923074</v>
      </c>
      <c r="I185" s="37">
        <v>37</v>
      </c>
      <c r="J185" s="47">
        <f t="shared" si="8"/>
        <v>43290.598290598275</v>
      </c>
      <c r="K185" s="47">
        <f t="shared" si="3"/>
        <v>4554391.859634465</v>
      </c>
      <c r="L185" s="45">
        <f t="shared" si="9"/>
        <v>1052051.031741822</v>
      </c>
      <c r="M185" s="48">
        <f t="shared" si="10"/>
        <v>0.08884863706620919</v>
      </c>
      <c r="N185" s="48">
        <f t="shared" si="4"/>
        <v>0.039486673247778874</v>
      </c>
      <c r="O185" s="49">
        <f t="shared" si="11"/>
        <v>4.329059829059825</v>
      </c>
    </row>
    <row r="186" spans="2:15" ht="15" hidden="1">
      <c r="B186" s="40">
        <v>38</v>
      </c>
      <c r="C186" s="45">
        <f t="shared" si="5"/>
        <v>56634.61538461537</v>
      </c>
      <c r="D186" s="45">
        <f t="shared" si="0"/>
        <v>8847686.041997794</v>
      </c>
      <c r="E186" s="45">
        <f t="shared" si="6"/>
        <v>1562239.9802508845</v>
      </c>
      <c r="F186" s="42">
        <f t="shared" si="1"/>
        <v>-0.10745195079050401</v>
      </c>
      <c r="G186" s="42">
        <f t="shared" si="2"/>
        <v>0.023769100169779386</v>
      </c>
      <c r="H186" s="49">
        <f t="shared" si="7"/>
        <v>5.663461538461536</v>
      </c>
      <c r="I186" s="37">
        <v>38</v>
      </c>
      <c r="J186" s="47">
        <f t="shared" si="8"/>
        <v>44999.99999999998</v>
      </c>
      <c r="K186" s="47">
        <f t="shared" si="3"/>
        <v>5865038.759425102</v>
      </c>
      <c r="L186" s="45">
        <f t="shared" si="9"/>
        <v>1303341.9465389128</v>
      </c>
      <c r="M186" s="48">
        <f t="shared" si="10"/>
        <v>0.2765297801665165</v>
      </c>
      <c r="N186" s="48">
        <f t="shared" si="4"/>
        <v>0.03798670465337132</v>
      </c>
      <c r="O186" s="49">
        <f t="shared" si="11"/>
        <v>4.499999999999996</v>
      </c>
    </row>
    <row r="187" spans="2:15" ht="15" hidden="1">
      <c r="B187" s="40">
        <v>39</v>
      </c>
      <c r="C187" s="45">
        <f t="shared" si="5"/>
        <v>57980.76923076921</v>
      </c>
      <c r="D187" s="45">
        <f t="shared" si="0"/>
        <v>10599536.118950708</v>
      </c>
      <c r="E187" s="45">
        <f t="shared" si="6"/>
        <v>1828112.365457503</v>
      </c>
      <c r="F187" s="42">
        <f t="shared" si="1"/>
        <v>0.1908224684909942</v>
      </c>
      <c r="G187" s="42">
        <f t="shared" si="2"/>
        <v>0.01879491431730241</v>
      </c>
      <c r="H187" s="49">
        <f t="shared" si="7"/>
        <v>5.79807692307692</v>
      </c>
      <c r="I187" s="37">
        <v>39</v>
      </c>
      <c r="J187" s="47">
        <f t="shared" si="8"/>
        <v>46709.40170940168</v>
      </c>
      <c r="K187" s="47">
        <f t="shared" si="3"/>
        <v>6917610.319427872</v>
      </c>
      <c r="L187" s="45">
        <f t="shared" si="9"/>
        <v>1480988.8515518059</v>
      </c>
      <c r="M187" s="48">
        <f t="shared" si="10"/>
        <v>0.1708211526757542</v>
      </c>
      <c r="N187" s="48">
        <f t="shared" si="4"/>
        <v>0.010978956999085113</v>
      </c>
      <c r="O187" s="49">
        <f t="shared" si="11"/>
        <v>4.670940170940166</v>
      </c>
    </row>
    <row r="188" spans="2:15" ht="15" hidden="1">
      <c r="B188" s="40">
        <v>40</v>
      </c>
      <c r="C188" s="45">
        <f t="shared" si="5"/>
        <v>59070.51282051281</v>
      </c>
      <c r="D188" s="45">
        <f t="shared" si="0"/>
        <v>11469112.24742508</v>
      </c>
      <c r="E188" s="45">
        <f t="shared" si="6"/>
        <v>1941596.864458289</v>
      </c>
      <c r="F188" s="42">
        <f t="shared" si="1"/>
        <v>0.07625366196455079</v>
      </c>
      <c r="G188" s="42">
        <f t="shared" si="2"/>
        <v>0.032555615843733045</v>
      </c>
      <c r="H188" s="49">
        <f t="shared" si="7"/>
        <v>5.907051282051279</v>
      </c>
      <c r="I188" s="37">
        <v>40</v>
      </c>
      <c r="J188" s="47">
        <f t="shared" si="8"/>
        <v>47222.22222222219</v>
      </c>
      <c r="K188" s="47">
        <f t="shared" si="3"/>
        <v>7122018.110060347</v>
      </c>
      <c r="L188" s="45">
        <f t="shared" si="9"/>
        <v>1508192.0703657223</v>
      </c>
      <c r="M188" s="48">
        <f t="shared" si="10"/>
        <v>0.022645231820251535</v>
      </c>
      <c r="N188" s="48">
        <f t="shared" si="4"/>
        <v>0.04434389140271498</v>
      </c>
      <c r="O188" s="49">
        <f t="shared" si="11"/>
        <v>4.722222222222217</v>
      </c>
    </row>
    <row r="189" spans="2:15" ht="15" hidden="1">
      <c r="B189" s="40">
        <v>41</v>
      </c>
      <c r="C189" s="45">
        <f t="shared" si="5"/>
        <v>60993.589743589735</v>
      </c>
      <c r="D189" s="45">
        <f t="shared" si="0"/>
        <v>12059805.547849914</v>
      </c>
      <c r="E189" s="45">
        <f t="shared" si="6"/>
        <v>1977225.0819386102</v>
      </c>
      <c r="F189" s="42">
        <f t="shared" si="1"/>
        <v>0.046062410359600105</v>
      </c>
      <c r="G189" s="42">
        <f t="shared" si="2"/>
        <v>0.03415659485023647</v>
      </c>
      <c r="H189" s="49">
        <f t="shared" si="7"/>
        <v>6.099358974358971</v>
      </c>
      <c r="I189" s="37">
        <v>41</v>
      </c>
      <c r="J189" s="47">
        <f t="shared" si="8"/>
        <v>49316.239316239284</v>
      </c>
      <c r="K189" s="47">
        <f t="shared" si="3"/>
        <v>8157344.284637045</v>
      </c>
      <c r="L189" s="45">
        <f t="shared" si="9"/>
        <v>1654088.8757409623</v>
      </c>
      <c r="M189" s="48">
        <f t="shared" si="10"/>
        <v>0.13796762348912237</v>
      </c>
      <c r="N189" s="48">
        <f t="shared" si="4"/>
        <v>0.044194107452339634</v>
      </c>
      <c r="O189" s="49">
        <f t="shared" si="11"/>
        <v>4.9316239316239265</v>
      </c>
    </row>
    <row r="190" spans="2:15" ht="15" hidden="1">
      <c r="B190" s="40">
        <v>42</v>
      </c>
      <c r="C190" s="45">
        <f t="shared" si="5"/>
        <v>63076.92307692307</v>
      </c>
      <c r="D190" s="45">
        <f t="shared" si="0"/>
        <v>13358052.100325577</v>
      </c>
      <c r="E190" s="45">
        <f t="shared" si="6"/>
        <v>2117739.9671247876</v>
      </c>
      <c r="F190" s="42">
        <f t="shared" si="1"/>
        <v>0.1021532121193216</v>
      </c>
      <c r="G190" s="42">
        <f t="shared" si="2"/>
        <v>0.02540650406504065</v>
      </c>
      <c r="H190" s="49">
        <f t="shared" si="7"/>
        <v>6.307692307692304</v>
      </c>
      <c r="I190" s="37">
        <v>42</v>
      </c>
      <c r="J190" s="47">
        <f t="shared" si="8"/>
        <v>51495.726495726456</v>
      </c>
      <c r="K190" s="47">
        <f t="shared" si="3"/>
        <v>10127630.267246371</v>
      </c>
      <c r="L190" s="45">
        <f t="shared" si="9"/>
        <v>1966693.346502617</v>
      </c>
      <c r="M190" s="48">
        <f t="shared" si="10"/>
        <v>0.23448229855379907</v>
      </c>
      <c r="N190" s="48">
        <f t="shared" si="4"/>
        <v>0.046473029045643106</v>
      </c>
      <c r="O190" s="49">
        <f t="shared" si="11"/>
        <v>5.149572649572644</v>
      </c>
    </row>
    <row r="191" spans="2:15" ht="15" hidden="1">
      <c r="B191" s="40">
        <v>43</v>
      </c>
      <c r="C191" s="45">
        <f t="shared" si="5"/>
        <v>64679.48717948717</v>
      </c>
      <c r="D191" s="45">
        <f t="shared" si="0"/>
        <v>13981283.884119231</v>
      </c>
      <c r="E191" s="45">
        <f t="shared" si="6"/>
        <v>2161625.6550273555</v>
      </c>
      <c r="F191" s="42">
        <f t="shared" si="1"/>
        <v>0.041712916479585846</v>
      </c>
      <c r="G191" s="42">
        <f t="shared" si="2"/>
        <v>0.041</v>
      </c>
      <c r="H191" s="49">
        <f t="shared" si="7"/>
        <v>6.467948717948714</v>
      </c>
      <c r="I191" s="37">
        <v>43</v>
      </c>
      <c r="J191" s="47">
        <f t="shared" si="8"/>
        <v>53888.88888888885</v>
      </c>
      <c r="K191" s="47">
        <f t="shared" si="3"/>
        <v>10231180.906350346</v>
      </c>
      <c r="L191" s="45">
        <f t="shared" si="9"/>
        <v>1898569.6527248085</v>
      </c>
      <c r="M191" s="48">
        <f t="shared" si="10"/>
        <v>0.0048905790370434</v>
      </c>
      <c r="N191" s="48">
        <f t="shared" si="4"/>
        <v>0.06106264869151481</v>
      </c>
      <c r="O191" s="49">
        <f t="shared" si="11"/>
        <v>5.388888888888883</v>
      </c>
    </row>
    <row r="192" spans="2:15" ht="15" hidden="1">
      <c r="B192" s="40">
        <v>44</v>
      </c>
      <c r="C192" s="45">
        <f t="shared" si="5"/>
        <v>67331.34615384614</v>
      </c>
      <c r="D192" s="45">
        <f t="shared" si="0"/>
        <v>11038874.495760703</v>
      </c>
      <c r="E192" s="45">
        <f t="shared" si="6"/>
        <v>1639485.1917170738</v>
      </c>
      <c r="F192" s="42">
        <f t="shared" si="1"/>
        <v>-0.2147521631975468</v>
      </c>
      <c r="G192" s="42">
        <f t="shared" si="2"/>
        <v>0.001</v>
      </c>
      <c r="H192" s="49">
        <f t="shared" si="7"/>
        <v>6.7331346153846106</v>
      </c>
      <c r="I192" s="37">
        <v>44</v>
      </c>
      <c r="J192" s="47">
        <f t="shared" si="8"/>
        <v>57179.48717948715</v>
      </c>
      <c r="K192" s="47">
        <f t="shared" si="3"/>
        <v>12605201.409401108</v>
      </c>
      <c r="L192" s="45">
        <f t="shared" si="9"/>
        <v>2204497.1074737385</v>
      </c>
      <c r="M192" s="48">
        <f t="shared" si="10"/>
        <v>0.22581801240213895</v>
      </c>
      <c r="N192" s="48">
        <f t="shared" si="4"/>
        <v>0.030642750373692032</v>
      </c>
      <c r="O192" s="49">
        <f t="shared" si="11"/>
        <v>5.717948717948713</v>
      </c>
    </row>
    <row r="193" spans="2:15" ht="15" hidden="1">
      <c r="B193" s="40">
        <v>45</v>
      </c>
      <c r="C193" s="45">
        <f t="shared" si="5"/>
        <v>67398.67749999998</v>
      </c>
      <c r="D193" s="45">
        <f t="shared" si="0"/>
        <v>12950853.24835184</v>
      </c>
      <c r="E193" s="45">
        <f t="shared" si="6"/>
        <v>1921529.2834717492</v>
      </c>
      <c r="F193" s="42">
        <f t="shared" si="1"/>
        <v>0.16659</v>
      </c>
      <c r="G193" s="42">
        <f t="shared" si="2"/>
        <v>-0.0034</v>
      </c>
      <c r="H193" s="49">
        <f t="shared" si="7"/>
        <v>6.739867749999995</v>
      </c>
      <c r="I193" s="37">
        <v>45</v>
      </c>
      <c r="J193" s="47">
        <f t="shared" si="8"/>
        <v>58931.62393162391</v>
      </c>
      <c r="K193" s="47">
        <f t="shared" si="3"/>
        <v>13562758.847832007</v>
      </c>
      <c r="L193" s="45">
        <f t="shared" si="9"/>
        <v>2301439.862503765</v>
      </c>
      <c r="M193" s="48">
        <f t="shared" si="10"/>
        <v>0.07112382136820966</v>
      </c>
      <c r="N193" s="48">
        <f t="shared" si="4"/>
        <v>0.0290065264684554</v>
      </c>
      <c r="O193" s="49">
        <f t="shared" si="11"/>
        <v>5.893162393162388</v>
      </c>
    </row>
    <row r="194" spans="2:15" ht="15" hidden="1">
      <c r="B194" s="40">
        <v>46</v>
      </c>
      <c r="C194" s="45">
        <f t="shared" si="5"/>
        <v>67169.52199649999</v>
      </c>
      <c r="D194" s="45">
        <f t="shared" si="0"/>
        <v>14237651.032566598</v>
      </c>
      <c r="E194" s="45">
        <f t="shared" si="6"/>
        <v>2119659.424300874</v>
      </c>
      <c r="F194" s="42">
        <f t="shared" si="1"/>
        <v>0.09393000000000001</v>
      </c>
      <c r="G194" s="42">
        <f t="shared" si="2"/>
        <v>0.0164</v>
      </c>
      <c r="H194" s="49">
        <f t="shared" si="7"/>
        <v>6.716952199649995</v>
      </c>
      <c r="I194" s="37">
        <v>46</v>
      </c>
      <c r="J194" s="47">
        <f t="shared" si="8"/>
        <v>60641.02564102561</v>
      </c>
      <c r="K194" s="47">
        <f t="shared" si="3"/>
        <v>14948580.015897049</v>
      </c>
      <c r="L194" s="45">
        <f t="shared" si="9"/>
        <v>2465093.533276894</v>
      </c>
      <c r="M194" s="48">
        <f t="shared" si="10"/>
        <v>0.09748932580059637</v>
      </c>
      <c r="N194" s="48">
        <f t="shared" si="4"/>
        <v>0.02748414376321357</v>
      </c>
      <c r="O194" s="49">
        <f t="shared" si="11"/>
        <v>6.0641025641025585</v>
      </c>
    </row>
    <row r="195" spans="2:15" ht="15" hidden="1">
      <c r="B195" s="40">
        <v>47</v>
      </c>
      <c r="C195" s="45">
        <f t="shared" si="5"/>
        <v>68271.10215724258</v>
      </c>
      <c r="D195" s="45">
        <f t="shared" si="0"/>
        <v>14568808.443594586</v>
      </c>
      <c r="E195" s="45">
        <f t="shared" si="6"/>
        <v>2133964.1492881705</v>
      </c>
      <c r="F195" s="42">
        <f t="shared" si="1"/>
        <v>0.018420000000000006</v>
      </c>
      <c r="G195" s="42">
        <f t="shared" si="2"/>
        <v>0.0316</v>
      </c>
      <c r="H195" s="49">
        <f t="shared" si="7"/>
        <v>6.827110215724255</v>
      </c>
      <c r="I195" s="37">
        <v>47</v>
      </c>
      <c r="J195" s="47">
        <f t="shared" si="8"/>
        <v>62307.69230769228</v>
      </c>
      <c r="K195" s="47">
        <f t="shared" si="3"/>
        <v>14936053.703047007</v>
      </c>
      <c r="L195" s="45">
        <f t="shared" si="9"/>
        <v>2397144.421476682</v>
      </c>
      <c r="M195" s="48">
        <f t="shared" si="10"/>
        <v>-0.004995683224207092</v>
      </c>
      <c r="N195" s="48">
        <f t="shared" si="4"/>
        <v>0.02674897119341548</v>
      </c>
      <c r="O195" s="49">
        <f t="shared" si="11"/>
        <v>6.2307692307692255</v>
      </c>
    </row>
    <row r="196" spans="2:15" ht="15" hidden="1">
      <c r="B196" s="40">
        <v>48</v>
      </c>
      <c r="C196" s="45">
        <f t="shared" si="5"/>
        <v>70428.46898541145</v>
      </c>
      <c r="D196" s="45">
        <f t="shared" si="0"/>
        <v>16049985.50328323</v>
      </c>
      <c r="E196" s="45">
        <f t="shared" si="6"/>
        <v>2278905.921781124</v>
      </c>
      <c r="F196" s="42">
        <f t="shared" si="1"/>
        <v>0.09660000000000002</v>
      </c>
      <c r="G196" s="42">
        <f t="shared" si="2"/>
        <v>0.0207</v>
      </c>
      <c r="H196" s="49">
        <f t="shared" si="7"/>
        <v>7.042846898541142</v>
      </c>
      <c r="I196" s="37">
        <v>48</v>
      </c>
      <c r="J196" s="47">
        <f t="shared" si="8"/>
        <v>63974.35897435894</v>
      </c>
      <c r="K196" s="47">
        <f t="shared" si="3"/>
        <v>19296542.635639537</v>
      </c>
      <c r="L196" s="45">
        <f t="shared" si="9"/>
        <v>3016293.237635041</v>
      </c>
      <c r="M196" s="48">
        <f t="shared" si="10"/>
        <v>0.2870458871228539</v>
      </c>
      <c r="N196" s="48">
        <f t="shared" si="4"/>
        <v>0.025384101536406224</v>
      </c>
      <c r="O196" s="49">
        <f t="shared" si="11"/>
        <v>6.397435897435891</v>
      </c>
    </row>
    <row r="197" spans="2:15" ht="15" hidden="1">
      <c r="B197" s="40">
        <v>49</v>
      </c>
      <c r="C197" s="45">
        <f t="shared" si="5"/>
        <v>71886.33829340947</v>
      </c>
      <c r="D197" s="45">
        <f t="shared" si="0"/>
        <v>19298199.317234658</v>
      </c>
      <c r="E197" s="45">
        <f t="shared" si="6"/>
        <v>2684543.374356839</v>
      </c>
      <c r="F197" s="42">
        <f t="shared" si="1"/>
        <v>0.19746</v>
      </c>
      <c r="G197" s="42">
        <f t="shared" si="2"/>
        <v>0.0147</v>
      </c>
      <c r="H197" s="49">
        <f t="shared" si="7"/>
        <v>7.188633829340943</v>
      </c>
      <c r="I197" s="37">
        <v>49</v>
      </c>
      <c r="J197" s="47">
        <f t="shared" si="8"/>
        <v>65598.29059829056</v>
      </c>
      <c r="K197" s="47">
        <f t="shared" si="3"/>
        <v>22176761.280575015</v>
      </c>
      <c r="L197" s="45">
        <f t="shared" si="9"/>
        <v>3380691.9476576927</v>
      </c>
      <c r="M197" s="48">
        <f t="shared" si="10"/>
        <v>0.14561387481454652</v>
      </c>
      <c r="N197" s="48">
        <f t="shared" si="4"/>
        <v>0.033224755700325695</v>
      </c>
      <c r="O197" s="49">
        <f t="shared" si="11"/>
        <v>6.559829059829053</v>
      </c>
    </row>
    <row r="198" spans="2:15" ht="15" hidden="1">
      <c r="B198" s="40">
        <v>50</v>
      </c>
      <c r="C198" s="45">
        <f t="shared" si="5"/>
        <v>72943.06746632258</v>
      </c>
      <c r="D198" s="45">
        <f t="shared" si="0"/>
        <v>19177795.676191304</v>
      </c>
      <c r="E198" s="45">
        <f t="shared" si="6"/>
        <v>2629145.7628986603</v>
      </c>
      <c r="F198" s="42">
        <f t="shared" si="1"/>
        <v>-0.01</v>
      </c>
      <c r="G198" s="42">
        <f t="shared" si="2"/>
        <v>0</v>
      </c>
      <c r="H198" s="49">
        <f t="shared" si="7"/>
        <v>7.294306746632254</v>
      </c>
      <c r="I198" s="37">
        <v>50</v>
      </c>
      <c r="J198" s="47">
        <f t="shared" si="8"/>
        <v>67777.77777777775</v>
      </c>
      <c r="K198" s="47">
        <f t="shared" si="3"/>
        <v>27306604.170185857</v>
      </c>
      <c r="L198" s="45">
        <f t="shared" si="9"/>
        <v>4028843.2382241464</v>
      </c>
      <c r="M198" s="48">
        <f t="shared" si="10"/>
        <v>0.22791161326707107</v>
      </c>
      <c r="N198" s="48">
        <f t="shared" si="4"/>
        <v>0.017023959646910575</v>
      </c>
      <c r="O198" s="49">
        <f t="shared" si="11"/>
        <v>6.7777777777777715</v>
      </c>
    </row>
    <row r="199" ht="15" hidden="1">
      <c r="B199" s="50"/>
    </row>
    <row r="200" ht="15" hidden="1">
      <c r="B200" s="50"/>
    </row>
    <row r="201" ht="15" hidden="1">
      <c r="B201" s="50"/>
    </row>
    <row r="202" ht="15" hidden="1">
      <c r="B202" s="50"/>
    </row>
    <row r="203" ht="15" hidden="1">
      <c r="B203" s="50"/>
    </row>
    <row r="204" ht="15" hidden="1">
      <c r="B204" s="50"/>
    </row>
    <row r="205" ht="15" hidden="1">
      <c r="B205" s="50"/>
    </row>
    <row r="206" ht="15" hidden="1">
      <c r="B206" s="50"/>
    </row>
    <row r="207" ht="15" hidden="1">
      <c r="B207" s="50"/>
    </row>
    <row r="208" ht="15" hidden="1">
      <c r="B208" s="50"/>
    </row>
    <row r="209" ht="15" hidden="1">
      <c r="B209" s="50"/>
    </row>
    <row r="210" ht="15" hidden="1">
      <c r="B210" s="50"/>
    </row>
    <row r="211" ht="15" hidden="1">
      <c r="B211" s="50"/>
    </row>
    <row r="212" ht="15" hidden="1">
      <c r="B212" s="50"/>
    </row>
    <row r="213" ht="15" hidden="1">
      <c r="B213" s="50"/>
    </row>
    <row r="214" ht="15" hidden="1">
      <c r="B214" s="50"/>
    </row>
    <row r="215" ht="15" hidden="1">
      <c r="B215" s="50"/>
    </row>
    <row r="216" ht="15" hidden="1">
      <c r="B216" s="50"/>
    </row>
    <row r="217" spans="2:3" ht="15" hidden="1">
      <c r="B217" s="40"/>
      <c r="C217" s="36"/>
    </row>
    <row r="218" spans="2:3" ht="15" hidden="1">
      <c r="B218" s="40"/>
      <c r="C218" s="36"/>
    </row>
    <row r="219" spans="2:3" ht="15" hidden="1">
      <c r="B219" s="40"/>
      <c r="C219" s="36"/>
    </row>
    <row r="220" spans="2:10" ht="15" hidden="1">
      <c r="B220" s="51" t="s">
        <v>110</v>
      </c>
      <c r="D220" s="41"/>
      <c r="E220" s="41"/>
      <c r="F220" s="41"/>
      <c r="G220" s="43" t="s">
        <v>112</v>
      </c>
      <c r="I220" s="37" t="s">
        <v>113</v>
      </c>
      <c r="J220" s="37" t="s">
        <v>114</v>
      </c>
    </row>
    <row r="221" spans="2:12" ht="15" hidden="1">
      <c r="B221" s="51" t="s">
        <v>115</v>
      </c>
      <c r="C221" t="s">
        <v>106</v>
      </c>
      <c r="D221" t="s">
        <v>116</v>
      </c>
      <c r="E221" s="52" t="s">
        <v>117</v>
      </c>
      <c r="F221" s="52" t="s">
        <v>118</v>
      </c>
      <c r="G221" s="52" t="s">
        <v>109</v>
      </c>
      <c r="H221" t="s">
        <v>110</v>
      </c>
      <c r="I221" s="37" t="s">
        <v>119</v>
      </c>
      <c r="J221" s="52" t="s">
        <v>119</v>
      </c>
      <c r="K221" t="s">
        <v>120</v>
      </c>
      <c r="L221" t="s">
        <v>121</v>
      </c>
    </row>
    <row r="222" spans="2:12" ht="15" hidden="1">
      <c r="B222" s="53">
        <v>0</v>
      </c>
      <c r="C222">
        <v>1948</v>
      </c>
      <c r="D222" s="42">
        <v>0.0509944454398852</v>
      </c>
      <c r="E222" s="42">
        <v>0.03707288108145613</v>
      </c>
      <c r="F222" s="42">
        <v>0.010609039511250693</v>
      </c>
      <c r="G222" s="42">
        <f aca="true" t="shared" si="12" ref="G222:G285">$P$280*D222+$Q$280*E222+$R$280*F222</f>
        <v>0</v>
      </c>
      <c r="H222" s="42">
        <v>0.029914529914530037</v>
      </c>
      <c r="I222">
        <v>1</v>
      </c>
      <c r="J222" s="54">
        <f>I222</f>
        <v>1</v>
      </c>
      <c r="K222" s="55">
        <v>40</v>
      </c>
      <c r="L222" s="55">
        <v>53.6</v>
      </c>
    </row>
    <row r="223" spans="2:12" ht="15" hidden="1">
      <c r="B223" s="56">
        <f>(J222-J223)/J222</f>
        <v>-0.02991452991453003</v>
      </c>
      <c r="C223">
        <v>1949</v>
      </c>
      <c r="D223" s="42">
        <v>0.18064648117839618</v>
      </c>
      <c r="E223" s="42">
        <v>0.043265209001780956</v>
      </c>
      <c r="F223" s="42">
        <v>0.011215525806312247</v>
      </c>
      <c r="G223" s="42">
        <f t="shared" si="12"/>
        <v>0</v>
      </c>
      <c r="H223" s="42">
        <v>-0.02074688796680498</v>
      </c>
      <c r="I223" s="54">
        <f>I222*(1+H222)</f>
        <v>1.02991452991453</v>
      </c>
      <c r="J223" s="54">
        <f>J222*(1+H222)</f>
        <v>1.02991452991453</v>
      </c>
      <c r="K223" s="55">
        <v>41</v>
      </c>
      <c r="L223" s="55">
        <v>52.7</v>
      </c>
    </row>
    <row r="224" spans="2:12" ht="15" hidden="1">
      <c r="B224" s="56">
        <f aca="true" t="shared" si="13" ref="B224:B287">(J223-J224)/J223</f>
        <v>0.020746887966805117</v>
      </c>
      <c r="C224">
        <v>1950</v>
      </c>
      <c r="D224" s="42">
        <v>0.30581066250794187</v>
      </c>
      <c r="E224" s="42">
        <v>0.0189090753583316</v>
      </c>
      <c r="F224" s="42">
        <v>0.012192479310920766</v>
      </c>
      <c r="G224" s="42">
        <f t="shared" si="12"/>
        <v>0</v>
      </c>
      <c r="H224" s="42">
        <v>0.059322033898305024</v>
      </c>
      <c r="I224" s="54">
        <f aca="true" t="shared" si="14" ref="I224:I287">I223*(1+H223)</f>
        <v>1.0085470085470085</v>
      </c>
      <c r="J224" s="54">
        <f aca="true" t="shared" si="15" ref="J224:J287">J223*(1+H223)</f>
        <v>1.0085470085470085</v>
      </c>
      <c r="K224" s="55">
        <v>42</v>
      </c>
      <c r="L224" s="55">
        <v>51.7</v>
      </c>
    </row>
    <row r="225" spans="2:12" ht="15" hidden="1">
      <c r="B225" s="56">
        <f t="shared" si="13"/>
        <v>-0.05932203389830488</v>
      </c>
      <c r="C225">
        <v>1951</v>
      </c>
      <c r="D225" s="42">
        <v>0.24553798518190884</v>
      </c>
      <c r="E225" s="42">
        <v>-0.0021020453845939325</v>
      </c>
      <c r="F225" s="42">
        <v>0.01556844506615567</v>
      </c>
      <c r="G225" s="42">
        <f t="shared" si="12"/>
        <v>0</v>
      </c>
      <c r="H225" s="42">
        <v>0.06</v>
      </c>
      <c r="I225" s="54">
        <f t="shared" si="14"/>
        <v>1.0683760683760681</v>
      </c>
      <c r="J225" s="54">
        <f t="shared" si="15"/>
        <v>1.0683760683760681</v>
      </c>
      <c r="K225" s="55">
        <v>43</v>
      </c>
      <c r="L225" s="55">
        <v>50.7</v>
      </c>
    </row>
    <row r="226" spans="2:12" ht="15" hidden="1">
      <c r="B226" s="56">
        <f t="shared" si="13"/>
        <v>-0.06000000000000001</v>
      </c>
      <c r="C226">
        <v>1952</v>
      </c>
      <c r="D226" s="42">
        <v>0.18500630360281975</v>
      </c>
      <c r="E226" s="42">
        <v>0.03426786909723082</v>
      </c>
      <c r="F226" s="42">
        <v>0.01745445038995034</v>
      </c>
      <c r="G226" s="42">
        <f t="shared" si="12"/>
        <v>0</v>
      </c>
      <c r="H226" s="42">
        <v>0.007547169811320728</v>
      </c>
      <c r="I226" s="54">
        <f t="shared" si="14"/>
        <v>1.1324786324786322</v>
      </c>
      <c r="J226" s="54">
        <f t="shared" si="15"/>
        <v>1.1324786324786322</v>
      </c>
      <c r="K226" s="55">
        <v>44</v>
      </c>
      <c r="L226" s="55">
        <v>49.8</v>
      </c>
    </row>
    <row r="227" spans="2:12" ht="15" hidden="1">
      <c r="B227" s="56">
        <f t="shared" si="13"/>
        <v>-0.00754716981132073</v>
      </c>
      <c r="C227">
        <v>1953</v>
      </c>
      <c r="D227" s="42">
        <v>-0.010998561496044166</v>
      </c>
      <c r="E227" s="42">
        <v>0.020610800845849375</v>
      </c>
      <c r="F227" s="42">
        <v>0.018666229022213647</v>
      </c>
      <c r="G227" s="42">
        <f t="shared" si="12"/>
        <v>0</v>
      </c>
      <c r="H227" s="42">
        <v>0.007490636704119823</v>
      </c>
      <c r="I227" s="54">
        <f t="shared" si="14"/>
        <v>1.1410256410256407</v>
      </c>
      <c r="J227" s="54">
        <f t="shared" si="15"/>
        <v>1.1410256410256407</v>
      </c>
      <c r="K227" s="55">
        <v>45</v>
      </c>
      <c r="L227" s="55">
        <v>48.8</v>
      </c>
    </row>
    <row r="228" spans="2:12" ht="15" hidden="1">
      <c r="B228" s="56">
        <f t="shared" si="13"/>
        <v>-0.007490636704119825</v>
      </c>
      <c r="C228">
        <v>1954</v>
      </c>
      <c r="D228" s="42">
        <v>0.5240447259173964</v>
      </c>
      <c r="E228" s="42">
        <v>0.04657834445661915</v>
      </c>
      <c r="F228" s="42">
        <v>0.009272172038558268</v>
      </c>
      <c r="G228" s="42">
        <f t="shared" si="12"/>
        <v>0</v>
      </c>
      <c r="H228" s="42">
        <v>-0.007434944237918189</v>
      </c>
      <c r="I228" s="54">
        <f t="shared" si="14"/>
        <v>1.1495726495726493</v>
      </c>
      <c r="J228" s="54">
        <f t="shared" si="15"/>
        <v>1.1495726495726493</v>
      </c>
      <c r="K228" s="55">
        <v>46</v>
      </c>
      <c r="L228" s="55">
        <v>47.9</v>
      </c>
    </row>
    <row r="229" spans="2:12" ht="15" hidden="1">
      <c r="B229" s="56">
        <f t="shared" si="13"/>
        <v>0.007434944237918191</v>
      </c>
      <c r="C229">
        <v>1955</v>
      </c>
      <c r="D229" s="42">
        <v>0.31428571428571433</v>
      </c>
      <c r="E229" s="42">
        <v>0.010755144385433875</v>
      </c>
      <c r="F229" s="42">
        <v>0.018004157583689864</v>
      </c>
      <c r="G229" s="42">
        <f t="shared" si="12"/>
        <v>0</v>
      </c>
      <c r="H229" s="42">
        <v>0.0037453183520599785</v>
      </c>
      <c r="I229" s="54">
        <f t="shared" si="14"/>
        <v>1.1410256410256407</v>
      </c>
      <c r="J229" s="54">
        <f t="shared" si="15"/>
        <v>1.1410256410256407</v>
      </c>
      <c r="K229" s="55">
        <v>47</v>
      </c>
      <c r="L229" s="55">
        <v>47</v>
      </c>
    </row>
    <row r="230" spans="2:12" ht="15" hidden="1">
      <c r="B230" s="56">
        <f t="shared" si="13"/>
        <v>-0.0037453183520599126</v>
      </c>
      <c r="C230">
        <v>1956</v>
      </c>
      <c r="D230" s="42">
        <v>0.06627636077577084</v>
      </c>
      <c r="E230" s="42">
        <v>-0.017922834507263237</v>
      </c>
      <c r="F230" s="42">
        <v>0.02664497397444561</v>
      </c>
      <c r="G230" s="42">
        <f t="shared" si="12"/>
        <v>0</v>
      </c>
      <c r="H230" s="42">
        <v>0.029850746268656744</v>
      </c>
      <c r="I230" s="54">
        <f t="shared" si="14"/>
        <v>1.145299145299145</v>
      </c>
      <c r="J230" s="54">
        <f t="shared" si="15"/>
        <v>1.145299145299145</v>
      </c>
      <c r="K230" s="55">
        <v>48</v>
      </c>
      <c r="L230" s="55">
        <v>46</v>
      </c>
    </row>
    <row r="231" spans="2:12" ht="15" hidden="1">
      <c r="B231" s="56">
        <f t="shared" si="13"/>
        <v>-0.029850746268656813</v>
      </c>
      <c r="C231">
        <v>1957</v>
      </c>
      <c r="D231" s="42">
        <v>-0.10853681029468107</v>
      </c>
      <c r="E231" s="42">
        <v>0.04468834497791469</v>
      </c>
      <c r="F231" s="42">
        <v>0.03275609097009749</v>
      </c>
      <c r="G231" s="42">
        <f t="shared" si="12"/>
        <v>0</v>
      </c>
      <c r="H231" s="42">
        <v>0.028985507246376708</v>
      </c>
      <c r="I231" s="54">
        <f t="shared" si="14"/>
        <v>1.1794871794871793</v>
      </c>
      <c r="J231" s="54">
        <f t="shared" si="15"/>
        <v>1.1794871794871793</v>
      </c>
      <c r="K231" s="55">
        <v>49</v>
      </c>
      <c r="L231" s="55">
        <v>45.1</v>
      </c>
    </row>
    <row r="232" spans="2:12" ht="15" hidden="1">
      <c r="B232" s="56">
        <f t="shared" si="13"/>
        <v>-0.028985507246376715</v>
      </c>
      <c r="C232">
        <v>1958</v>
      </c>
      <c r="D232" s="42">
        <v>0.4334426177327202</v>
      </c>
      <c r="E232" s="42">
        <v>0.008486813926451694</v>
      </c>
      <c r="F232" s="42">
        <v>0.017130719859629672</v>
      </c>
      <c r="G232" s="42">
        <f t="shared" si="12"/>
        <v>0</v>
      </c>
      <c r="H232" s="42">
        <v>0.017605633802816902</v>
      </c>
      <c r="I232" s="54">
        <f t="shared" si="14"/>
        <v>1.2136752136752134</v>
      </c>
      <c r="J232" s="54">
        <f t="shared" si="15"/>
        <v>1.2136752136752134</v>
      </c>
      <c r="K232" s="55">
        <v>50</v>
      </c>
      <c r="L232" s="55">
        <v>44.2</v>
      </c>
    </row>
    <row r="233" spans="2:12" ht="15" hidden="1">
      <c r="B233" s="56">
        <f t="shared" si="13"/>
        <v>-0.017605633802817027</v>
      </c>
      <c r="C233">
        <v>1959</v>
      </c>
      <c r="D233" s="42">
        <v>0.11904405029561167</v>
      </c>
      <c r="E233" s="42">
        <v>0.0015684061716933553</v>
      </c>
      <c r="F233" s="42">
        <v>0.034765371082390494</v>
      </c>
      <c r="G233" s="42">
        <f t="shared" si="12"/>
        <v>0</v>
      </c>
      <c r="H233" s="42">
        <v>0.01730103806228374</v>
      </c>
      <c r="I233" s="54">
        <f t="shared" si="14"/>
        <v>1.2350427350427349</v>
      </c>
      <c r="J233" s="54">
        <f t="shared" si="15"/>
        <v>1.2350427350427349</v>
      </c>
      <c r="K233" s="55">
        <v>51</v>
      </c>
      <c r="L233" s="55">
        <v>43.3</v>
      </c>
    </row>
    <row r="234" spans="2:12" ht="15" hidden="1">
      <c r="B234" s="56">
        <f t="shared" si="13"/>
        <v>-0.017301038062283856</v>
      </c>
      <c r="C234">
        <v>1960</v>
      </c>
      <c r="D234" s="42">
        <v>0.004831852524320332</v>
      </c>
      <c r="E234" s="42">
        <v>0.06722378547997736</v>
      </c>
      <c r="F234" s="42">
        <v>0.028129297743539658</v>
      </c>
      <c r="G234" s="42">
        <f t="shared" si="12"/>
        <v>0</v>
      </c>
      <c r="H234" s="42">
        <v>0.01360544217687082</v>
      </c>
      <c r="I234" s="54">
        <f t="shared" si="14"/>
        <v>1.2564102564102564</v>
      </c>
      <c r="J234" s="54">
        <f t="shared" si="15"/>
        <v>1.2564102564102564</v>
      </c>
      <c r="K234" s="55">
        <v>52</v>
      </c>
      <c r="L234" s="55">
        <v>42.3</v>
      </c>
    </row>
    <row r="235" spans="2:12" ht="15" hidden="1">
      <c r="B235" s="56">
        <f t="shared" si="13"/>
        <v>-0.013605442176870701</v>
      </c>
      <c r="C235">
        <v>1961</v>
      </c>
      <c r="D235" s="42">
        <v>0.2681125433837071</v>
      </c>
      <c r="E235" s="42">
        <v>0.0368076742964992</v>
      </c>
      <c r="F235" s="42">
        <v>0.024009686990959817</v>
      </c>
      <c r="G235" s="42">
        <f t="shared" si="12"/>
        <v>0</v>
      </c>
      <c r="H235" s="42">
        <v>0.00671140939597313</v>
      </c>
      <c r="I235" s="54">
        <f t="shared" si="14"/>
        <v>1.2735042735042734</v>
      </c>
      <c r="J235" s="54">
        <f t="shared" si="15"/>
        <v>1.2735042735042734</v>
      </c>
      <c r="K235" s="55">
        <v>53</v>
      </c>
      <c r="L235" s="55">
        <v>41.4</v>
      </c>
    </row>
    <row r="236" spans="2:12" ht="15" hidden="1">
      <c r="B236" s="56">
        <f t="shared" si="13"/>
        <v>-0.0067114093959729565</v>
      </c>
      <c r="C236">
        <v>1962</v>
      </c>
      <c r="D236" s="42">
        <v>-0.08784162578836718</v>
      </c>
      <c r="E236" s="42">
        <v>0.06203704210624288</v>
      </c>
      <c r="F236" s="42">
        <v>0.028225587285712714</v>
      </c>
      <c r="G236" s="42">
        <f t="shared" si="12"/>
        <v>0</v>
      </c>
      <c r="H236" s="42">
        <v>0.013333333333333286</v>
      </c>
      <c r="I236" s="54">
        <f t="shared" si="14"/>
        <v>1.2820512820512817</v>
      </c>
      <c r="J236" s="54">
        <f t="shared" si="15"/>
        <v>1.2820512820512817</v>
      </c>
      <c r="K236" s="55">
        <v>54</v>
      </c>
      <c r="L236" s="55">
        <v>40.5</v>
      </c>
    </row>
    <row r="237" spans="2:12" ht="15" hidden="1">
      <c r="B237" s="56">
        <f t="shared" si="13"/>
        <v>-0.013333333333333116</v>
      </c>
      <c r="C237">
        <v>1963</v>
      </c>
      <c r="D237" s="42">
        <v>0.22691711801687606</v>
      </c>
      <c r="E237" s="42">
        <v>0.03167198055554839</v>
      </c>
      <c r="F237" s="42">
        <v>0.0322587844882017</v>
      </c>
      <c r="G237" s="42">
        <f t="shared" si="12"/>
        <v>0</v>
      </c>
      <c r="H237" s="42">
        <v>0.01644736842105263</v>
      </c>
      <c r="I237" s="54">
        <f t="shared" si="14"/>
        <v>1.2991452991452985</v>
      </c>
      <c r="J237" s="54">
        <f t="shared" si="15"/>
        <v>1.2991452991452985</v>
      </c>
      <c r="K237" s="55">
        <v>55</v>
      </c>
      <c r="L237" s="55">
        <v>39.6</v>
      </c>
    </row>
    <row r="238" spans="2:12" ht="15" hidden="1">
      <c r="B238" s="56">
        <f t="shared" si="13"/>
        <v>-0.016447368421052582</v>
      </c>
      <c r="C238">
        <v>1964</v>
      </c>
      <c r="D238" s="42">
        <v>0.16357235539878168</v>
      </c>
      <c r="E238" s="42">
        <v>0.03987608209561166</v>
      </c>
      <c r="F238" s="42">
        <v>0.036195204774059485</v>
      </c>
      <c r="G238" s="42">
        <f t="shared" si="12"/>
        <v>0</v>
      </c>
      <c r="H238" s="42">
        <v>0.009708737864077693</v>
      </c>
      <c r="I238" s="54">
        <f t="shared" si="14"/>
        <v>1.3205128205128198</v>
      </c>
      <c r="J238" s="54">
        <f t="shared" si="15"/>
        <v>1.3205128205128198</v>
      </c>
      <c r="K238" s="55">
        <v>56</v>
      </c>
      <c r="L238" s="55">
        <v>38.7</v>
      </c>
    </row>
    <row r="239" spans="2:12" ht="15" hidden="1">
      <c r="B239" s="56">
        <f t="shared" si="13"/>
        <v>-0.009708737864077641</v>
      </c>
      <c r="C239">
        <v>1965</v>
      </c>
      <c r="D239" s="42">
        <v>0.12356046926011408</v>
      </c>
      <c r="E239" s="42">
        <v>0.020820419675849137</v>
      </c>
      <c r="F239" s="42">
        <v>0.04055985604392049</v>
      </c>
      <c r="G239" s="42">
        <f t="shared" si="12"/>
        <v>0</v>
      </c>
      <c r="H239" s="42">
        <v>0.019230769230769277</v>
      </c>
      <c r="I239" s="54">
        <f t="shared" si="14"/>
        <v>1.3333333333333326</v>
      </c>
      <c r="J239" s="54">
        <f t="shared" si="15"/>
        <v>1.3333333333333326</v>
      </c>
      <c r="K239" s="55">
        <v>57</v>
      </c>
      <c r="L239" s="55">
        <v>37.9</v>
      </c>
    </row>
    <row r="240" spans="2:12" ht="15" hidden="1">
      <c r="B240" s="56">
        <f t="shared" si="13"/>
        <v>-0.01923076923076934</v>
      </c>
      <c r="C240">
        <v>1966</v>
      </c>
      <c r="D240" s="42">
        <v>-0.1010449345818265</v>
      </c>
      <c r="E240" s="42">
        <v>-0.002548883010270842</v>
      </c>
      <c r="F240" s="42">
        <v>0.04943548067916459</v>
      </c>
      <c r="G240" s="42">
        <f t="shared" si="12"/>
        <v>0</v>
      </c>
      <c r="H240" s="42">
        <v>0.03459119496855339</v>
      </c>
      <c r="I240" s="54">
        <f t="shared" si="14"/>
        <v>1.3589743589743584</v>
      </c>
      <c r="J240" s="54">
        <f t="shared" si="15"/>
        <v>1.3589743589743584</v>
      </c>
      <c r="K240" s="55">
        <v>58</v>
      </c>
      <c r="L240" s="55">
        <v>37</v>
      </c>
    </row>
    <row r="241" spans="2:12" ht="15" hidden="1">
      <c r="B241" s="56">
        <f t="shared" si="13"/>
        <v>-0.034591194968553354</v>
      </c>
      <c r="C241">
        <v>1967</v>
      </c>
      <c r="D241" s="42">
        <v>0.23942173638922679</v>
      </c>
      <c r="E241" s="42">
        <v>-0.01162551998659772</v>
      </c>
      <c r="F241" s="42">
        <v>0.04393474179017566</v>
      </c>
      <c r="G241" s="42">
        <f t="shared" si="12"/>
        <v>0</v>
      </c>
      <c r="H241" s="42">
        <v>0.030395136778115502</v>
      </c>
      <c r="I241" s="54">
        <f t="shared" si="14"/>
        <v>1.4059829059829052</v>
      </c>
      <c r="J241" s="54">
        <f t="shared" si="15"/>
        <v>1.4059829059829052</v>
      </c>
      <c r="K241" s="55">
        <v>59</v>
      </c>
      <c r="L241" s="55">
        <v>36.1</v>
      </c>
    </row>
    <row r="242" spans="2:12" ht="15" hidden="1">
      <c r="B242" s="56">
        <f t="shared" si="13"/>
        <v>-0.03039513677811541</v>
      </c>
      <c r="C242">
        <v>1968</v>
      </c>
      <c r="D242" s="42">
        <v>0.11002447907337749</v>
      </c>
      <c r="E242" s="42">
        <v>0.22456921042202826</v>
      </c>
      <c r="F242" s="42">
        <v>0.05493623631700003</v>
      </c>
      <c r="G242" s="42">
        <f t="shared" si="12"/>
        <v>0</v>
      </c>
      <c r="H242" s="42">
        <v>0.04719764011799414</v>
      </c>
      <c r="I242" s="54">
        <f t="shared" si="14"/>
        <v>1.4487179487179478</v>
      </c>
      <c r="J242" s="54">
        <f t="shared" si="15"/>
        <v>1.4487179487179478</v>
      </c>
      <c r="K242" s="55">
        <v>60</v>
      </c>
      <c r="L242" s="55">
        <v>35.2</v>
      </c>
    </row>
    <row r="243" spans="2:12" ht="15" hidden="1">
      <c r="B243" s="56">
        <f t="shared" si="13"/>
        <v>-0.047197640117994114</v>
      </c>
      <c r="C243">
        <v>1969</v>
      </c>
      <c r="D243" s="42">
        <v>-0.08465452511322194</v>
      </c>
      <c r="E243" s="42">
        <v>-0.024591090749585764</v>
      </c>
      <c r="F243" s="42">
        <v>0.06897940434889414</v>
      </c>
      <c r="G243" s="42">
        <f t="shared" si="12"/>
        <v>0</v>
      </c>
      <c r="H243" s="42">
        <v>0.06197183098591557</v>
      </c>
      <c r="I243" s="54">
        <f t="shared" si="14"/>
        <v>1.5170940170940161</v>
      </c>
      <c r="J243" s="54">
        <f t="shared" si="15"/>
        <v>1.5170940170940161</v>
      </c>
      <c r="K243" s="55">
        <v>61</v>
      </c>
      <c r="L243" s="55">
        <v>34.4</v>
      </c>
    </row>
    <row r="244" spans="2:12" ht="15" hidden="1">
      <c r="B244" s="56">
        <f t="shared" si="13"/>
        <v>-0.061971830985915605</v>
      </c>
      <c r="C244">
        <v>1970</v>
      </c>
      <c r="D244" s="42">
        <v>0.039403170305184206</v>
      </c>
      <c r="E244" s="42">
        <v>0.11178887787406869</v>
      </c>
      <c r="F244" s="42">
        <v>0.06495414207754846</v>
      </c>
      <c r="G244" s="42">
        <f t="shared" si="12"/>
        <v>0</v>
      </c>
      <c r="H244" s="42">
        <v>0.05570291777188313</v>
      </c>
      <c r="I244" s="54">
        <f t="shared" si="14"/>
        <v>1.6111111111111103</v>
      </c>
      <c r="J244" s="54">
        <f t="shared" si="15"/>
        <v>1.6111111111111103</v>
      </c>
      <c r="K244" s="55">
        <v>62</v>
      </c>
      <c r="L244" s="55">
        <v>33.5</v>
      </c>
    </row>
    <row r="245" spans="2:12" ht="15" hidden="1">
      <c r="B245" s="56">
        <f t="shared" si="13"/>
        <v>-0.05570291777188312</v>
      </c>
      <c r="C245">
        <v>1971</v>
      </c>
      <c r="D245" s="42">
        <v>0.14300606948703323</v>
      </c>
      <c r="E245" s="42">
        <v>0.09682023772713864</v>
      </c>
      <c r="F245" s="42">
        <v>0.04364853195337255</v>
      </c>
      <c r="G245" s="42">
        <f t="shared" si="12"/>
        <v>0</v>
      </c>
      <c r="H245" s="42">
        <v>0.03266331658291468</v>
      </c>
      <c r="I245" s="54">
        <f t="shared" si="14"/>
        <v>1.7008547008546997</v>
      </c>
      <c r="J245" s="54">
        <f t="shared" si="15"/>
        <v>1.7008547008546997</v>
      </c>
      <c r="K245" s="55">
        <v>63</v>
      </c>
      <c r="L245" s="55">
        <v>32.7</v>
      </c>
    </row>
    <row r="246" spans="2:12" ht="15" hidden="1">
      <c r="B246" s="56">
        <f t="shared" si="13"/>
        <v>-0.03266331658291461</v>
      </c>
      <c r="C246">
        <v>1972</v>
      </c>
      <c r="D246" s="42">
        <v>0.18994917410391907</v>
      </c>
      <c r="E246" s="42">
        <v>0.08322543212385644</v>
      </c>
      <c r="F246" s="42">
        <v>0.04231455675478742</v>
      </c>
      <c r="G246" s="42">
        <f t="shared" si="12"/>
        <v>0</v>
      </c>
      <c r="H246" s="42">
        <v>0.03406326034063257</v>
      </c>
      <c r="I246" s="54">
        <f t="shared" si="14"/>
        <v>1.7564102564102553</v>
      </c>
      <c r="J246" s="54">
        <f t="shared" si="15"/>
        <v>1.7564102564102553</v>
      </c>
      <c r="K246" s="55">
        <v>64</v>
      </c>
      <c r="L246" s="55">
        <v>31.8</v>
      </c>
    </row>
    <row r="247" spans="2:12" ht="15" hidden="1">
      <c r="B247" s="56">
        <f t="shared" si="13"/>
        <v>-0.034063260340632506</v>
      </c>
      <c r="C247">
        <v>1973</v>
      </c>
      <c r="D247" s="42">
        <v>-0.14688732935302537</v>
      </c>
      <c r="E247" s="42">
        <v>0.029869693631752764</v>
      </c>
      <c r="F247" s="42">
        <v>0.07289077997448512</v>
      </c>
      <c r="G247" s="42">
        <f t="shared" si="12"/>
        <v>0</v>
      </c>
      <c r="H247" s="42">
        <v>0.08705882352941183</v>
      </c>
      <c r="I247" s="54">
        <f t="shared" si="14"/>
        <v>1.816239316239315</v>
      </c>
      <c r="J247" s="54">
        <f t="shared" si="15"/>
        <v>1.816239316239315</v>
      </c>
      <c r="K247" s="55">
        <v>65</v>
      </c>
      <c r="L247" s="55">
        <v>31</v>
      </c>
    </row>
    <row r="248" spans="2:12" ht="15" hidden="1">
      <c r="B248" s="56">
        <f t="shared" si="13"/>
        <v>-0.08705882352941188</v>
      </c>
      <c r="C248">
        <v>1974</v>
      </c>
      <c r="D248" s="42">
        <v>-0.2646741269971195</v>
      </c>
      <c r="E248" s="42">
        <v>0.0023316119269224085</v>
      </c>
      <c r="F248" s="42">
        <v>0.07994384551674834</v>
      </c>
      <c r="G248" s="42">
        <f t="shared" si="12"/>
        <v>0</v>
      </c>
      <c r="H248" s="42">
        <v>0.12337662337662328</v>
      </c>
      <c r="I248" s="54">
        <f t="shared" si="14"/>
        <v>1.9743589743589731</v>
      </c>
      <c r="J248" s="54">
        <f t="shared" si="15"/>
        <v>1.9743589743589731</v>
      </c>
      <c r="K248" s="55">
        <v>66</v>
      </c>
      <c r="L248" s="55">
        <v>30.2</v>
      </c>
    </row>
    <row r="249" spans="2:12" ht="15" hidden="1">
      <c r="B249" s="56">
        <f t="shared" si="13"/>
        <v>-0.12337662337662346</v>
      </c>
      <c r="C249">
        <v>1975</v>
      </c>
      <c r="D249" s="42">
        <v>0.37228668507789425</v>
      </c>
      <c r="E249" s="42">
        <v>0.11039353181908779</v>
      </c>
      <c r="F249" s="42">
        <v>0.05869650238205639</v>
      </c>
      <c r="G249" s="42">
        <f t="shared" si="12"/>
        <v>0</v>
      </c>
      <c r="H249" s="42">
        <v>0.06936416184971102</v>
      </c>
      <c r="I249" s="54">
        <f t="shared" si="14"/>
        <v>2.2179487179487167</v>
      </c>
      <c r="J249" s="54">
        <f t="shared" si="15"/>
        <v>2.2179487179487167</v>
      </c>
      <c r="K249" s="55">
        <v>67</v>
      </c>
      <c r="L249" s="55">
        <v>29.4</v>
      </c>
    </row>
    <row r="250" spans="2:12" ht="15" hidden="1">
      <c r="B250" s="56">
        <f t="shared" si="13"/>
        <v>-0.06936416184971098</v>
      </c>
      <c r="C250">
        <v>1976</v>
      </c>
      <c r="D250" s="42">
        <v>0.23926940815648573</v>
      </c>
      <c r="E250" s="42">
        <v>0.1455687179392407</v>
      </c>
      <c r="F250" s="42">
        <v>0.05067293796274259</v>
      </c>
      <c r="G250" s="42">
        <f t="shared" si="12"/>
        <v>0</v>
      </c>
      <c r="H250" s="42">
        <v>0.0486486486486487</v>
      </c>
      <c r="I250" s="54">
        <f t="shared" si="14"/>
        <v>2.3717948717948705</v>
      </c>
      <c r="J250" s="54">
        <f t="shared" si="15"/>
        <v>2.3717948717948705</v>
      </c>
      <c r="K250" s="55">
        <v>68</v>
      </c>
      <c r="L250" s="55">
        <v>28.6</v>
      </c>
    </row>
    <row r="251" spans="2:12" ht="15" hidden="1">
      <c r="B251" s="56">
        <f t="shared" si="13"/>
        <v>-0.048648648648648506</v>
      </c>
      <c r="C251">
        <v>1977</v>
      </c>
      <c r="D251" s="42">
        <v>-0.07156449141989736</v>
      </c>
      <c r="E251" s="42">
        <v>0.055101224791748574</v>
      </c>
      <c r="F251" s="42">
        <v>0.05453258600801933</v>
      </c>
      <c r="G251" s="42">
        <f t="shared" si="12"/>
        <v>0</v>
      </c>
      <c r="H251" s="42">
        <v>0.06701030927835049</v>
      </c>
      <c r="I251" s="54">
        <f t="shared" si="14"/>
        <v>2.4871794871794854</v>
      </c>
      <c r="J251" s="54">
        <f t="shared" si="15"/>
        <v>2.4871794871794854</v>
      </c>
      <c r="K251" s="55">
        <v>69</v>
      </c>
      <c r="L251" s="55">
        <v>27.8</v>
      </c>
    </row>
    <row r="252" spans="2:12" ht="15" hidden="1">
      <c r="B252" s="56">
        <f t="shared" si="13"/>
        <v>-0.0670103092783505</v>
      </c>
      <c r="C252">
        <v>1978</v>
      </c>
      <c r="D252" s="42">
        <v>0.0657083051470526</v>
      </c>
      <c r="E252" s="42">
        <v>0.018333644591372714</v>
      </c>
      <c r="F252" s="42">
        <v>0.07639688061059563</v>
      </c>
      <c r="G252" s="42">
        <f t="shared" si="12"/>
        <v>0</v>
      </c>
      <c r="H252" s="42">
        <v>0.09017713365539455</v>
      </c>
      <c r="I252" s="54">
        <f t="shared" si="14"/>
        <v>2.653846153846152</v>
      </c>
      <c r="J252" s="54">
        <f t="shared" si="15"/>
        <v>2.653846153846152</v>
      </c>
      <c r="K252" s="55">
        <v>70</v>
      </c>
      <c r="L252" s="57">
        <v>27.4</v>
      </c>
    </row>
    <row r="253" spans="2:12" ht="15" hidden="1">
      <c r="B253" s="56">
        <f t="shared" si="13"/>
        <v>-0.09017713365539444</v>
      </c>
      <c r="C253">
        <v>1979</v>
      </c>
      <c r="D253" s="42">
        <v>0.18609383761443044</v>
      </c>
      <c r="E253" s="42">
        <v>-0.01557978863738241</v>
      </c>
      <c r="F253" s="42">
        <v>0.105639193157368</v>
      </c>
      <c r="G253" s="42">
        <f t="shared" si="12"/>
        <v>0</v>
      </c>
      <c r="H253" s="42">
        <v>0.1329394387001477</v>
      </c>
      <c r="I253" s="54">
        <f t="shared" si="14"/>
        <v>2.893162393162391</v>
      </c>
      <c r="J253" s="54">
        <f t="shared" si="15"/>
        <v>2.893162393162391</v>
      </c>
      <c r="K253" s="55">
        <v>71</v>
      </c>
      <c r="L253" s="57">
        <v>26.5</v>
      </c>
    </row>
    <row r="254" spans="2:12" ht="15" hidden="1">
      <c r="B254" s="56">
        <f t="shared" si="13"/>
        <v>-0.13293943870014766</v>
      </c>
      <c r="C254">
        <v>1980</v>
      </c>
      <c r="D254" s="42">
        <v>0.32503665182887304</v>
      </c>
      <c r="E254" s="42">
        <v>-0.049761466130805225</v>
      </c>
      <c r="F254" s="42">
        <v>0.12102850809656751</v>
      </c>
      <c r="G254" s="42">
        <f t="shared" si="12"/>
        <v>0</v>
      </c>
      <c r="H254" s="42">
        <v>0.12516297262059967</v>
      </c>
      <c r="I254" s="54">
        <f t="shared" si="14"/>
        <v>3.277777777777775</v>
      </c>
      <c r="J254" s="54">
        <f t="shared" si="15"/>
        <v>3.277777777777775</v>
      </c>
      <c r="K254" s="55">
        <v>72</v>
      </c>
      <c r="L254" s="57">
        <v>25.6</v>
      </c>
    </row>
    <row r="255" spans="2:12" ht="15" hidden="1">
      <c r="B255" s="56">
        <f t="shared" si="13"/>
        <v>-0.12516297262059967</v>
      </c>
      <c r="C255">
        <v>1981</v>
      </c>
      <c r="D255" s="42">
        <v>-0.04923255778992684</v>
      </c>
      <c r="E255" s="42">
        <v>0.0897683275951218</v>
      </c>
      <c r="F255" s="42">
        <v>0.14596443039297693</v>
      </c>
      <c r="G255" s="42">
        <f t="shared" si="12"/>
        <v>0</v>
      </c>
      <c r="H255" s="42">
        <v>0.08922363847045195</v>
      </c>
      <c r="I255" s="54">
        <f t="shared" si="14"/>
        <v>3.6880341880341847</v>
      </c>
      <c r="J255" s="54">
        <f t="shared" si="15"/>
        <v>3.6880341880341847</v>
      </c>
      <c r="K255" s="55">
        <v>73</v>
      </c>
      <c r="L255" s="57">
        <v>24.7</v>
      </c>
    </row>
    <row r="256" spans="2:12" ht="15" hidden="1">
      <c r="B256" s="56">
        <f t="shared" si="13"/>
        <v>-0.08922363847045192</v>
      </c>
      <c r="C256">
        <v>1982</v>
      </c>
      <c r="D256" s="42">
        <v>0.21546668971645605</v>
      </c>
      <c r="E256" s="42">
        <v>0.34898334702757766</v>
      </c>
      <c r="F256" s="42">
        <v>0.10938465122807314</v>
      </c>
      <c r="G256" s="42">
        <f t="shared" si="12"/>
        <v>0</v>
      </c>
      <c r="H256" s="42">
        <v>0.03829787234042547</v>
      </c>
      <c r="I256" s="54">
        <f t="shared" si="14"/>
        <v>4.0170940170940135</v>
      </c>
      <c r="J256" s="54">
        <f t="shared" si="15"/>
        <v>4.0170940170940135</v>
      </c>
      <c r="K256" s="55">
        <v>74</v>
      </c>
      <c r="L256" s="57">
        <v>23.8</v>
      </c>
    </row>
    <row r="257" spans="2:12" ht="15" hidden="1">
      <c r="B257" s="56">
        <f t="shared" si="13"/>
        <v>-0.03829787234042543</v>
      </c>
      <c r="C257">
        <v>1983</v>
      </c>
      <c r="D257" s="42">
        <v>0.2255502229684374</v>
      </c>
      <c r="E257" s="42">
        <v>0.07316666107747627</v>
      </c>
      <c r="F257" s="42">
        <v>0.08994017498532896</v>
      </c>
      <c r="G257" s="42">
        <f t="shared" si="12"/>
        <v>0</v>
      </c>
      <c r="H257" s="42">
        <v>0.0379098360655738</v>
      </c>
      <c r="I257" s="54">
        <f t="shared" si="14"/>
        <v>4.170940170940167</v>
      </c>
      <c r="J257" s="54">
        <f t="shared" si="15"/>
        <v>4.170940170940167</v>
      </c>
      <c r="K257" s="55">
        <v>75</v>
      </c>
      <c r="L257" s="57">
        <v>22.9</v>
      </c>
    </row>
    <row r="258" spans="2:12" ht="15" hidden="1">
      <c r="B258" s="56">
        <f t="shared" si="13"/>
        <v>-0.03790983606557389</v>
      </c>
      <c r="C258">
        <v>1984</v>
      </c>
      <c r="D258" s="42">
        <v>0.06273834080479503</v>
      </c>
      <c r="E258" s="42">
        <v>0.17103107872220122</v>
      </c>
      <c r="F258" s="42">
        <v>0.09896308966671792</v>
      </c>
      <c r="G258" s="42">
        <f t="shared" si="12"/>
        <v>0</v>
      </c>
      <c r="H258" s="42">
        <v>0.039486673247778874</v>
      </c>
      <c r="I258" s="54">
        <f t="shared" si="14"/>
        <v>4.329059829059825</v>
      </c>
      <c r="J258" s="54">
        <f t="shared" si="15"/>
        <v>4.329059829059825</v>
      </c>
      <c r="K258" s="55">
        <v>76</v>
      </c>
      <c r="L258" s="57">
        <v>22</v>
      </c>
    </row>
    <row r="259" spans="2:12" ht="15" hidden="1">
      <c r="B259" s="56">
        <f t="shared" si="13"/>
        <v>-0.03948667324777877</v>
      </c>
      <c r="C259">
        <v>1985</v>
      </c>
      <c r="D259" s="42">
        <v>0.31726631926456944</v>
      </c>
      <c r="E259" s="42">
        <v>0.2948649685180979</v>
      </c>
      <c r="F259" s="42">
        <v>0.07710498052345455</v>
      </c>
      <c r="G259" s="42">
        <f t="shared" si="12"/>
        <v>0</v>
      </c>
      <c r="H259" s="42">
        <v>0.03798670465337132</v>
      </c>
      <c r="I259" s="54">
        <f t="shared" si="14"/>
        <v>4.499999999999996</v>
      </c>
      <c r="J259" s="54">
        <f t="shared" si="15"/>
        <v>4.499999999999996</v>
      </c>
      <c r="K259" s="55">
        <v>77</v>
      </c>
      <c r="L259" s="57">
        <v>21.2</v>
      </c>
    </row>
    <row r="260" spans="2:12" ht="15" hidden="1">
      <c r="B260" s="56">
        <f t="shared" si="13"/>
        <v>-0.03798670465337122</v>
      </c>
      <c r="C260">
        <v>1986</v>
      </c>
      <c r="D260" s="42">
        <v>0.186654730426141</v>
      </c>
      <c r="E260" s="42">
        <v>0.20913010388450204</v>
      </c>
      <c r="F260" s="42">
        <v>0.06089283254718987</v>
      </c>
      <c r="G260" s="42">
        <f t="shared" si="12"/>
        <v>0</v>
      </c>
      <c r="H260" s="42">
        <v>0.010978956999085113</v>
      </c>
      <c r="I260" s="54">
        <f t="shared" si="14"/>
        <v>4.670940170940166</v>
      </c>
      <c r="J260" s="54">
        <f t="shared" si="15"/>
        <v>4.670940170940166</v>
      </c>
      <c r="K260" s="55">
        <v>78</v>
      </c>
      <c r="L260" s="57">
        <v>20.3</v>
      </c>
    </row>
    <row r="261" spans="2:12" ht="15" hidden="1">
      <c r="B261" s="56">
        <f t="shared" si="13"/>
        <v>-0.01097895699908506</v>
      </c>
      <c r="C261">
        <v>1987</v>
      </c>
      <c r="D261" s="42">
        <v>0.05250333752778434</v>
      </c>
      <c r="E261" s="42">
        <v>-0.015778221005284317</v>
      </c>
      <c r="F261" s="42">
        <v>0.058766956051662315</v>
      </c>
      <c r="G261" s="42">
        <f t="shared" si="12"/>
        <v>0</v>
      </c>
      <c r="H261" s="42">
        <v>0.04434389140271498</v>
      </c>
      <c r="I261" s="54">
        <f t="shared" si="14"/>
        <v>4.722222222222217</v>
      </c>
      <c r="J261" s="54">
        <f t="shared" si="15"/>
        <v>4.722222222222217</v>
      </c>
      <c r="K261" s="55">
        <v>79</v>
      </c>
      <c r="L261" s="57">
        <v>19.5</v>
      </c>
    </row>
    <row r="262" spans="2:12" ht="15" hidden="1">
      <c r="B262" s="56">
        <f t="shared" si="13"/>
        <v>-0.04434389140271501</v>
      </c>
      <c r="C262">
        <v>1988</v>
      </c>
      <c r="D262" s="42">
        <v>0.16608385947871124</v>
      </c>
      <c r="E262" s="42">
        <v>0.13792914585431684</v>
      </c>
      <c r="F262" s="42">
        <v>0.069385640456006</v>
      </c>
      <c r="G262" s="42">
        <f t="shared" si="12"/>
        <v>0</v>
      </c>
      <c r="H262" s="42">
        <v>0.044194107452339634</v>
      </c>
      <c r="I262" s="54">
        <f t="shared" si="14"/>
        <v>4.9316239316239265</v>
      </c>
      <c r="J262" s="54">
        <f t="shared" si="15"/>
        <v>4.9316239316239265</v>
      </c>
      <c r="K262" s="55">
        <v>80</v>
      </c>
      <c r="L262" s="57">
        <v>18.7</v>
      </c>
    </row>
    <row r="263" spans="2:12" ht="15" hidden="1">
      <c r="B263" s="56">
        <f t="shared" si="13"/>
        <v>-0.04419410745233958</v>
      </c>
      <c r="C263">
        <v>1989</v>
      </c>
      <c r="D263" s="42">
        <v>0.3168619583778756</v>
      </c>
      <c r="E263" s="42">
        <v>0.15309635888820508</v>
      </c>
      <c r="F263" s="42">
        <v>0.08436215860612202</v>
      </c>
      <c r="G263" s="42">
        <f t="shared" si="12"/>
        <v>0</v>
      </c>
      <c r="H263" s="42">
        <v>0.046473029045643106</v>
      </c>
      <c r="I263" s="54">
        <f t="shared" si="14"/>
        <v>5.149572649572644</v>
      </c>
      <c r="J263" s="54">
        <f t="shared" si="15"/>
        <v>5.149572649572644</v>
      </c>
      <c r="K263" s="55">
        <v>81</v>
      </c>
      <c r="L263" s="57">
        <v>17.9</v>
      </c>
    </row>
    <row r="264" spans="2:12" ht="15" hidden="1">
      <c r="B264" s="56">
        <f t="shared" si="13"/>
        <v>-0.04647302904564321</v>
      </c>
      <c r="C264">
        <v>1990</v>
      </c>
      <c r="D264" s="42">
        <v>-0.031029838512001476</v>
      </c>
      <c r="E264" s="42">
        <v>0.0860615171471443</v>
      </c>
      <c r="F264" s="42">
        <v>0.0769002700010099</v>
      </c>
      <c r="G264" s="42">
        <f t="shared" si="12"/>
        <v>0</v>
      </c>
      <c r="H264" s="42">
        <v>0.06106264869151481</v>
      </c>
      <c r="I264" s="54">
        <f t="shared" si="14"/>
        <v>5.388888888888883</v>
      </c>
      <c r="J264" s="54">
        <f t="shared" si="15"/>
        <v>5.388888888888883</v>
      </c>
      <c r="K264" s="55">
        <v>82</v>
      </c>
      <c r="L264" s="57">
        <v>17.1</v>
      </c>
    </row>
    <row r="265" spans="2:12" ht="15" hidden="1">
      <c r="B265" s="56">
        <f t="shared" si="13"/>
        <v>-0.06106264869151485</v>
      </c>
      <c r="C265">
        <v>1991</v>
      </c>
      <c r="D265" s="42">
        <v>0.3046410036013882</v>
      </c>
      <c r="E265" s="42">
        <v>0.15868518065837056</v>
      </c>
      <c r="F265" s="42">
        <v>0.05427856043794899</v>
      </c>
      <c r="G265" s="42">
        <f t="shared" si="12"/>
        <v>0</v>
      </c>
      <c r="H265" s="42">
        <v>0.030642750373692032</v>
      </c>
      <c r="I265" s="54">
        <f t="shared" si="14"/>
        <v>5.717948717948713</v>
      </c>
      <c r="J265" s="54">
        <f t="shared" si="15"/>
        <v>5.717948717948713</v>
      </c>
      <c r="K265" s="55">
        <v>83</v>
      </c>
      <c r="L265" s="57">
        <v>16.3</v>
      </c>
    </row>
    <row r="266" spans="2:12" ht="15" hidden="1">
      <c r="B266" s="56">
        <f t="shared" si="13"/>
        <v>-0.030642750373692153</v>
      </c>
      <c r="C266">
        <v>1992</v>
      </c>
      <c r="D266" s="42">
        <v>0.07619367307920852</v>
      </c>
      <c r="E266" s="42">
        <v>0.10641944378998985</v>
      </c>
      <c r="F266" s="42">
        <v>0.03481784383687577</v>
      </c>
      <c r="G266" s="42">
        <f t="shared" si="12"/>
        <v>0</v>
      </c>
      <c r="H266" s="42">
        <v>0.0290065264684554</v>
      </c>
      <c r="I266" s="54">
        <f t="shared" si="14"/>
        <v>5.893162393162388</v>
      </c>
      <c r="J266" s="54">
        <f t="shared" si="15"/>
        <v>5.893162393162388</v>
      </c>
      <c r="K266" s="55">
        <v>84</v>
      </c>
      <c r="L266" s="57">
        <v>15.5</v>
      </c>
    </row>
    <row r="267" spans="2:12" ht="15" hidden="1">
      <c r="B267" s="56">
        <f t="shared" si="13"/>
        <v>-0.029006526468455324</v>
      </c>
      <c r="C267">
        <v>1993</v>
      </c>
      <c r="D267" s="42">
        <v>0.1007869378392725</v>
      </c>
      <c r="E267" s="42">
        <v>0.14661947250672713</v>
      </c>
      <c r="F267" s="42">
        <v>0.030313213450147206</v>
      </c>
      <c r="G267" s="42">
        <f t="shared" si="12"/>
        <v>0</v>
      </c>
      <c r="H267" s="42">
        <v>0.02748414376321357</v>
      </c>
      <c r="I267" s="54">
        <f t="shared" si="14"/>
        <v>6.0641025641025585</v>
      </c>
      <c r="J267" s="54">
        <f t="shared" si="15"/>
        <v>6.0641025641025585</v>
      </c>
      <c r="K267" s="55">
        <v>85</v>
      </c>
      <c r="L267" s="57">
        <v>14.8</v>
      </c>
    </row>
    <row r="268" spans="2:12" ht="15" hidden="1">
      <c r="B268" s="56">
        <f t="shared" si="13"/>
        <v>-0.027484143763213606</v>
      </c>
      <c r="C268">
        <v>1994</v>
      </c>
      <c r="D268" s="42">
        <v>0.013204810965114595</v>
      </c>
      <c r="E268" s="42">
        <v>-0.02434689392638794</v>
      </c>
      <c r="F268" s="42">
        <v>0.04385498374640535</v>
      </c>
      <c r="G268" s="42">
        <f t="shared" si="12"/>
        <v>0</v>
      </c>
      <c r="H268" s="42">
        <v>0.02674897119341548</v>
      </c>
      <c r="I268" s="54">
        <f t="shared" si="14"/>
        <v>6.2307692307692255</v>
      </c>
      <c r="J268" s="54">
        <f t="shared" si="15"/>
        <v>6.2307692307692255</v>
      </c>
      <c r="K268" s="55">
        <v>86</v>
      </c>
      <c r="L268" s="57">
        <v>14.1</v>
      </c>
    </row>
    <row r="269" spans="2:12" ht="15" hidden="1">
      <c r="B269" s="56">
        <f t="shared" si="13"/>
        <v>-0.026748971193415422</v>
      </c>
      <c r="C269">
        <v>1995</v>
      </c>
      <c r="D269" s="42">
        <v>0.3757775249476728</v>
      </c>
      <c r="E269" s="42">
        <v>0.21991221545145995</v>
      </c>
      <c r="F269" s="42">
        <v>0.05605707518812221</v>
      </c>
      <c r="G269" s="42">
        <f t="shared" si="12"/>
        <v>0</v>
      </c>
      <c r="H269" s="42">
        <v>0.025384101536406224</v>
      </c>
      <c r="I269" s="54">
        <f t="shared" si="14"/>
        <v>6.397435897435891</v>
      </c>
      <c r="J269" s="54">
        <f t="shared" si="15"/>
        <v>6.397435897435891</v>
      </c>
      <c r="K269" s="55">
        <v>87</v>
      </c>
      <c r="L269" s="57">
        <v>13.4</v>
      </c>
    </row>
    <row r="270" spans="2:12" ht="15" hidden="1">
      <c r="B270" s="56">
        <f t="shared" si="13"/>
        <v>-0.02538410153640622</v>
      </c>
      <c r="C270">
        <v>1996</v>
      </c>
      <c r="D270" s="42">
        <v>0.22960272308791707</v>
      </c>
      <c r="E270" s="42">
        <v>0.04238662062751788</v>
      </c>
      <c r="F270" s="42">
        <v>0.05136254773540918</v>
      </c>
      <c r="G270" s="42">
        <f t="shared" si="12"/>
        <v>0</v>
      </c>
      <c r="H270" s="42">
        <v>0.033224755700325695</v>
      </c>
      <c r="I270" s="54">
        <f t="shared" si="14"/>
        <v>6.559829059829053</v>
      </c>
      <c r="J270" s="54">
        <f t="shared" si="15"/>
        <v>6.559829059829053</v>
      </c>
      <c r="K270" s="55">
        <v>88</v>
      </c>
      <c r="L270" s="57">
        <v>12.7</v>
      </c>
    </row>
    <row r="271" spans="2:12" ht="15" hidden="1">
      <c r="B271" s="56">
        <f t="shared" si="13"/>
        <v>-0.033224755700325785</v>
      </c>
      <c r="C271">
        <v>1997</v>
      </c>
      <c r="D271" s="42">
        <v>0.3336328174334656</v>
      </c>
      <c r="E271" s="42">
        <v>0.10847188998876088</v>
      </c>
      <c r="F271" s="42">
        <v>0.051903558103634596</v>
      </c>
      <c r="G271" s="42">
        <f t="shared" si="12"/>
        <v>0</v>
      </c>
      <c r="H271" s="42">
        <v>0.017023959646910575</v>
      </c>
      <c r="I271" s="54">
        <f t="shared" si="14"/>
        <v>6.7777777777777715</v>
      </c>
      <c r="J271" s="54">
        <f t="shared" si="15"/>
        <v>6.7777777777777715</v>
      </c>
      <c r="K271" s="55">
        <v>89</v>
      </c>
      <c r="L271" s="57">
        <v>12</v>
      </c>
    </row>
    <row r="272" spans="2:12" ht="15" hidden="1">
      <c r="B272" s="56">
        <f t="shared" si="13"/>
        <v>-0.017023959646910555</v>
      </c>
      <c r="C272">
        <v>1998</v>
      </c>
      <c r="D272" s="42">
        <v>0.28578610909432495</v>
      </c>
      <c r="E272" s="42">
        <v>0.10907742024861784</v>
      </c>
      <c r="F272" s="42">
        <v>0.04855610822072847</v>
      </c>
      <c r="G272" s="42">
        <f t="shared" si="12"/>
        <v>0</v>
      </c>
      <c r="H272" s="42">
        <v>0.016119032858028483</v>
      </c>
      <c r="I272" s="54">
        <f t="shared" si="14"/>
        <v>6.893162393162387</v>
      </c>
      <c r="J272" s="54">
        <f t="shared" si="15"/>
        <v>6.893162393162387</v>
      </c>
      <c r="K272" s="55">
        <v>90</v>
      </c>
      <c r="L272" s="57">
        <v>11.4</v>
      </c>
    </row>
    <row r="273" spans="2:12" ht="15" hidden="1">
      <c r="B273" s="56">
        <f t="shared" si="13"/>
        <v>-0.016119032858028473</v>
      </c>
      <c r="C273">
        <v>1999</v>
      </c>
      <c r="D273" s="42">
        <v>0.21041541168115563</v>
      </c>
      <c r="E273" s="42">
        <v>-0.03036580846671014</v>
      </c>
      <c r="F273" s="42">
        <v>0.04801681022613067</v>
      </c>
      <c r="G273" s="42">
        <f t="shared" si="12"/>
        <v>0</v>
      </c>
      <c r="H273" s="42">
        <v>0.02684563758389265</v>
      </c>
      <c r="I273" s="54">
        <f t="shared" si="14"/>
        <v>7.004273504273498</v>
      </c>
      <c r="J273" s="54">
        <f t="shared" si="15"/>
        <v>7.004273504273498</v>
      </c>
      <c r="K273" s="55">
        <v>91</v>
      </c>
      <c r="L273" s="57">
        <v>10.8</v>
      </c>
    </row>
    <row r="274" spans="2:12" ht="15" hidden="1">
      <c r="B274" s="56">
        <f t="shared" si="13"/>
        <v>-0.026845637583892547</v>
      </c>
      <c r="C274">
        <v>2000</v>
      </c>
      <c r="D274" s="42">
        <v>-0.0910437859682468</v>
      </c>
      <c r="E274" s="42">
        <v>0.11693532662190408</v>
      </c>
      <c r="F274" s="42">
        <v>0.059812774311059275</v>
      </c>
      <c r="G274" s="42">
        <f t="shared" si="12"/>
        <v>0</v>
      </c>
      <c r="H274" s="42">
        <v>0.03386809269162203</v>
      </c>
      <c r="I274" s="54">
        <f t="shared" si="14"/>
        <v>7.192307692307685</v>
      </c>
      <c r="J274" s="54">
        <f t="shared" si="15"/>
        <v>7.192307692307685</v>
      </c>
      <c r="K274" s="55">
        <v>92</v>
      </c>
      <c r="L274" s="57">
        <v>10.2</v>
      </c>
    </row>
    <row r="275" spans="2:12" ht="15" hidden="1">
      <c r="B275" s="56">
        <f t="shared" si="13"/>
        <v>-0.033868092691621894</v>
      </c>
      <c r="C275">
        <v>2001</v>
      </c>
      <c r="D275" s="42">
        <v>-0.11885825625284033</v>
      </c>
      <c r="E275" s="42">
        <v>0.11461352266249494</v>
      </c>
      <c r="F275" s="42">
        <v>0.033284325015690196</v>
      </c>
      <c r="G275" s="42">
        <f t="shared" si="12"/>
        <v>0</v>
      </c>
      <c r="H275" s="42">
        <v>0.015517241379310279</v>
      </c>
      <c r="I275" s="54">
        <f t="shared" si="14"/>
        <v>7.435897435897427</v>
      </c>
      <c r="J275" s="54">
        <f t="shared" si="15"/>
        <v>7.435897435897427</v>
      </c>
      <c r="K275" s="55">
        <v>93</v>
      </c>
      <c r="L275" s="57">
        <v>9.6</v>
      </c>
    </row>
    <row r="276" spans="2:12" ht="15" hidden="1">
      <c r="B276" s="56">
        <f t="shared" si="13"/>
        <v>-0.015517241379310308</v>
      </c>
      <c r="C276">
        <v>2002</v>
      </c>
      <c r="D276" s="42">
        <v>-0.2210053373144433</v>
      </c>
      <c r="E276" s="42">
        <v>0.1118151055392992</v>
      </c>
      <c r="F276" s="42">
        <v>0.01606719936372187</v>
      </c>
      <c r="G276" s="42">
        <f t="shared" si="12"/>
        <v>0</v>
      </c>
      <c r="H276" s="42">
        <v>0.023769100169779386</v>
      </c>
      <c r="I276" s="54">
        <f t="shared" si="14"/>
        <v>7.551282051282042</v>
      </c>
      <c r="J276" s="54">
        <f t="shared" si="15"/>
        <v>7.551282051282042</v>
      </c>
      <c r="K276" s="55">
        <v>94</v>
      </c>
      <c r="L276" s="57">
        <v>9.1</v>
      </c>
    </row>
    <row r="277" spans="2:12" ht="15" hidden="1">
      <c r="B277" s="56">
        <f t="shared" si="13"/>
        <v>-0.02376910016977923</v>
      </c>
      <c r="C277">
        <v>2003</v>
      </c>
      <c r="D277" s="42">
        <v>0.28684656225618005</v>
      </c>
      <c r="E277" s="42">
        <v>0.09229373513799816</v>
      </c>
      <c r="F277" s="42">
        <v>0.010264105958867653</v>
      </c>
      <c r="G277" s="42">
        <f t="shared" si="12"/>
        <v>0</v>
      </c>
      <c r="H277" s="42">
        <v>0.01879491431730241</v>
      </c>
      <c r="I277" s="54">
        <f t="shared" si="14"/>
        <v>7.730769230769221</v>
      </c>
      <c r="J277" s="54">
        <f t="shared" si="15"/>
        <v>7.730769230769221</v>
      </c>
      <c r="K277" s="55">
        <v>95</v>
      </c>
      <c r="L277" s="57">
        <v>8.6</v>
      </c>
    </row>
    <row r="278" spans="2:12" ht="15" hidden="1">
      <c r="B278" s="56">
        <f t="shared" si="13"/>
        <v>-0.018794914317302562</v>
      </c>
      <c r="C278">
        <v>2004</v>
      </c>
      <c r="D278" s="58">
        <v>0.10881979617237848</v>
      </c>
      <c r="E278" s="58">
        <v>0.06510012295046741</v>
      </c>
      <c r="F278" s="58">
        <v>0.014317473759834679</v>
      </c>
      <c r="G278" s="42">
        <f t="shared" si="12"/>
        <v>0</v>
      </c>
      <c r="H278" s="58">
        <v>0.032555615843733045</v>
      </c>
      <c r="I278" s="54">
        <f t="shared" si="14"/>
        <v>7.876068376068368</v>
      </c>
      <c r="J278" s="54">
        <f t="shared" si="15"/>
        <v>7.876068376068368</v>
      </c>
      <c r="K278" s="55">
        <v>96</v>
      </c>
      <c r="L278" s="57">
        <v>8.1</v>
      </c>
    </row>
    <row r="279" spans="2:12" ht="15" hidden="1">
      <c r="B279" s="56">
        <f t="shared" si="13"/>
        <v>-0.03255561584373296</v>
      </c>
      <c r="C279">
        <v>2005</v>
      </c>
      <c r="D279" s="58">
        <v>0.04911399973771194</v>
      </c>
      <c r="E279" s="58">
        <v>0.0776308418080281</v>
      </c>
      <c r="F279" s="58">
        <v>0.03304757974564516</v>
      </c>
      <c r="G279" s="42">
        <f t="shared" si="12"/>
        <v>0</v>
      </c>
      <c r="H279" s="58">
        <v>0.03415659485023647</v>
      </c>
      <c r="I279" s="54">
        <f t="shared" si="14"/>
        <v>8.132478632478623</v>
      </c>
      <c r="J279" s="54">
        <f t="shared" si="15"/>
        <v>8.132478632478623</v>
      </c>
      <c r="K279" s="55">
        <v>97</v>
      </c>
      <c r="L279" s="57">
        <v>7.6</v>
      </c>
    </row>
    <row r="280" spans="2:12" ht="15" hidden="1">
      <c r="B280" s="56">
        <f t="shared" si="13"/>
        <v>-0.03415659485023639</v>
      </c>
      <c r="C280">
        <v>2006</v>
      </c>
      <c r="D280" s="58">
        <v>0.15795010516803837</v>
      </c>
      <c r="E280" s="58">
        <v>0.04138981567904215</v>
      </c>
      <c r="F280" s="58">
        <v>0.04966204314785933</v>
      </c>
      <c r="G280" s="42">
        <f t="shared" si="12"/>
        <v>0</v>
      </c>
      <c r="H280" s="58">
        <v>0.02540650406504065</v>
      </c>
      <c r="I280" s="54">
        <f t="shared" si="14"/>
        <v>8.4102564102564</v>
      </c>
      <c r="J280" s="54">
        <f t="shared" si="15"/>
        <v>8.4102564102564</v>
      </c>
      <c r="K280" s="55">
        <v>98</v>
      </c>
      <c r="L280" s="57">
        <v>7.1</v>
      </c>
    </row>
    <row r="281" spans="2:12" ht="15" hidden="1">
      <c r="B281" s="56">
        <f t="shared" si="13"/>
        <v>-0.02540650406504059</v>
      </c>
      <c r="C281">
        <v>2007</v>
      </c>
      <c r="D281" s="58">
        <v>0.054937311822138346</v>
      </c>
      <c r="E281" s="58">
        <v>0.04742356806447955</v>
      </c>
      <c r="F281" s="58">
        <v>0.045234589669589695</v>
      </c>
      <c r="G281" s="42">
        <f t="shared" si="12"/>
        <v>0</v>
      </c>
      <c r="H281" s="58">
        <v>0.041</v>
      </c>
      <c r="I281" s="54">
        <f t="shared" si="14"/>
        <v>8.623931623931613</v>
      </c>
      <c r="J281" s="54">
        <f t="shared" si="15"/>
        <v>8.623931623931613</v>
      </c>
      <c r="K281" s="55">
        <v>99</v>
      </c>
      <c r="L281" s="57">
        <v>6.7</v>
      </c>
    </row>
    <row r="282" spans="2:14" ht="15" hidden="1">
      <c r="B282" s="56">
        <f t="shared" si="13"/>
        <v>-0.040999999999999974</v>
      </c>
      <c r="C282">
        <v>2008</v>
      </c>
      <c r="D282" s="58">
        <v>-0.3699761081938922</v>
      </c>
      <c r="E282" s="59">
        <v>0.0533</v>
      </c>
      <c r="F282" s="58">
        <v>0.012435017187884949</v>
      </c>
      <c r="G282" s="42">
        <f t="shared" si="12"/>
        <v>0</v>
      </c>
      <c r="H282" s="58">
        <v>0.001</v>
      </c>
      <c r="I282" s="54">
        <f t="shared" si="14"/>
        <v>8.977512820512809</v>
      </c>
      <c r="J282" s="54">
        <f t="shared" si="15"/>
        <v>8.977512820512809</v>
      </c>
      <c r="K282" s="55">
        <v>100</v>
      </c>
      <c r="L282" s="57">
        <v>6.3</v>
      </c>
      <c r="M282" s="60"/>
      <c r="N282" s="61"/>
    </row>
    <row r="283" spans="2:14" ht="15" hidden="1">
      <c r="B283" s="56">
        <f t="shared" si="13"/>
        <v>-0.0009999999999998185</v>
      </c>
      <c r="C283">
        <v>2009</v>
      </c>
      <c r="D283" s="62">
        <v>0.2646</v>
      </c>
      <c r="E283" s="62">
        <v>0.0561</v>
      </c>
      <c r="F283" s="62">
        <v>0.01</v>
      </c>
      <c r="G283" s="42">
        <f t="shared" si="12"/>
        <v>0</v>
      </c>
      <c r="H283" s="62">
        <v>-0.0034</v>
      </c>
      <c r="I283" s="54">
        <f t="shared" si="14"/>
        <v>8.98649033333332</v>
      </c>
      <c r="J283" s="54">
        <f t="shared" si="15"/>
        <v>8.98649033333332</v>
      </c>
      <c r="K283" s="55">
        <v>101</v>
      </c>
      <c r="L283" s="57">
        <v>5.9</v>
      </c>
      <c r="M283" s="60"/>
      <c r="N283" s="61"/>
    </row>
    <row r="284" spans="2:14" ht="15" hidden="1">
      <c r="B284" s="56">
        <f t="shared" si="13"/>
        <v>0.0033999999999998784</v>
      </c>
      <c r="C284">
        <v>2010</v>
      </c>
      <c r="D284" s="62">
        <v>0.1506</v>
      </c>
      <c r="E284" s="62">
        <v>0.0449</v>
      </c>
      <c r="F284" s="62">
        <v>0.001</v>
      </c>
      <c r="G284" s="42">
        <f t="shared" si="12"/>
        <v>0</v>
      </c>
      <c r="H284" s="62">
        <v>0.0164</v>
      </c>
      <c r="I284" s="54">
        <f t="shared" si="14"/>
        <v>8.955936266199988</v>
      </c>
      <c r="J284" s="54">
        <f t="shared" si="15"/>
        <v>8.955936266199988</v>
      </c>
      <c r="K284" s="55">
        <v>102</v>
      </c>
      <c r="L284" s="57">
        <v>5.5</v>
      </c>
      <c r="M284" s="60"/>
      <c r="N284" s="61"/>
    </row>
    <row r="285" spans="2:14" ht="15" hidden="1">
      <c r="B285" s="56">
        <f t="shared" si="13"/>
        <v>-0.01640000000000001</v>
      </c>
      <c r="C285">
        <v>2011</v>
      </c>
      <c r="D285" s="62">
        <v>0.0211</v>
      </c>
      <c r="E285" s="62">
        <v>0.0522</v>
      </c>
      <c r="F285" s="62">
        <v>0.001</v>
      </c>
      <c r="G285" s="42">
        <f t="shared" si="12"/>
        <v>0</v>
      </c>
      <c r="H285" s="62">
        <v>0.0316</v>
      </c>
      <c r="I285" s="54">
        <f t="shared" si="14"/>
        <v>9.102813620965668</v>
      </c>
      <c r="J285" s="54">
        <f t="shared" si="15"/>
        <v>9.102813620965668</v>
      </c>
      <c r="K285" s="55">
        <v>103</v>
      </c>
      <c r="L285" s="57">
        <v>5.2</v>
      </c>
      <c r="M285" s="60"/>
      <c r="N285" s="61"/>
    </row>
    <row r="286" spans="2:14" ht="15" hidden="1">
      <c r="B286" s="56">
        <f t="shared" si="13"/>
        <v>-0.031599999999999996</v>
      </c>
      <c r="C286">
        <v>2012</v>
      </c>
      <c r="D286" s="62">
        <v>0.16</v>
      </c>
      <c r="E286" s="62">
        <v>0.035</v>
      </c>
      <c r="F286" s="62">
        <v>0.001</v>
      </c>
      <c r="G286" s="42">
        <f>$P$280*D286+$Q$280*E286+$R$280*F286</f>
        <v>0</v>
      </c>
      <c r="H286" s="62">
        <v>0.0207</v>
      </c>
      <c r="I286" s="54">
        <f t="shared" si="14"/>
        <v>9.390462531388183</v>
      </c>
      <c r="J286" s="54">
        <f t="shared" si="15"/>
        <v>9.390462531388183</v>
      </c>
      <c r="K286" s="55">
        <v>104</v>
      </c>
      <c r="L286" s="57">
        <v>4.9</v>
      </c>
      <c r="M286" s="60"/>
      <c r="N286" s="61"/>
    </row>
    <row r="287" spans="2:14" ht="15" hidden="1">
      <c r="B287" s="56">
        <f t="shared" si="13"/>
        <v>-0.020699999999999857</v>
      </c>
      <c r="C287">
        <v>2013</v>
      </c>
      <c r="D287" s="62">
        <v>0.3239</v>
      </c>
      <c r="E287" s="62">
        <v>0.0434</v>
      </c>
      <c r="F287" s="62">
        <v>0.001</v>
      </c>
      <c r="G287" s="42">
        <f>$P$280*D287+$Q$280*E287+$R$280*F287</f>
        <v>0</v>
      </c>
      <c r="H287" s="62">
        <v>0.0147</v>
      </c>
      <c r="I287" s="54">
        <f t="shared" si="14"/>
        <v>9.584845105787917</v>
      </c>
      <c r="J287" s="54">
        <f t="shared" si="15"/>
        <v>9.584845105787917</v>
      </c>
      <c r="K287" s="55">
        <v>105</v>
      </c>
      <c r="L287" s="57">
        <v>4.5</v>
      </c>
      <c r="M287" s="60"/>
      <c r="N287" s="61"/>
    </row>
    <row r="288" spans="2:14" ht="15" hidden="1">
      <c r="B288" s="50"/>
      <c r="D288" s="63"/>
      <c r="E288" s="63"/>
      <c r="F288" s="63"/>
      <c r="G288" s="63"/>
      <c r="H288" s="63"/>
      <c r="I288" s="54"/>
      <c r="K288" s="55">
        <v>106</v>
      </c>
      <c r="L288" s="57">
        <v>4.2</v>
      </c>
      <c r="M288" s="60"/>
      <c r="N288" s="61"/>
    </row>
    <row r="289" spans="2:14" ht="15" hidden="1">
      <c r="B289" s="50"/>
      <c r="K289" s="55">
        <v>107</v>
      </c>
      <c r="L289" s="57">
        <v>3.9</v>
      </c>
      <c r="M289" s="60"/>
      <c r="N289" s="61"/>
    </row>
    <row r="290" spans="2:12" ht="15" hidden="1">
      <c r="B290" s="50"/>
      <c r="K290" s="55">
        <v>108</v>
      </c>
      <c r="L290" s="57">
        <v>3.7</v>
      </c>
    </row>
    <row r="291" spans="2:12" ht="15" hidden="1">
      <c r="B291" s="50"/>
      <c r="K291" s="55">
        <v>109</v>
      </c>
      <c r="L291" s="57">
        <v>3.4</v>
      </c>
    </row>
    <row r="292" spans="2:12" ht="15" hidden="1">
      <c r="B292" s="50"/>
      <c r="K292" s="55">
        <v>110</v>
      </c>
      <c r="L292" s="57">
        <v>3.1</v>
      </c>
    </row>
    <row r="293" spans="2:12" ht="15" hidden="1">
      <c r="B293" s="50"/>
      <c r="K293" s="55">
        <v>111</v>
      </c>
      <c r="L293" s="57">
        <v>2.9</v>
      </c>
    </row>
    <row r="294" spans="2:12" ht="15" hidden="1">
      <c r="B294" s="50"/>
      <c r="K294" s="55">
        <v>112</v>
      </c>
      <c r="L294" s="57">
        <v>2.6</v>
      </c>
    </row>
    <row r="295" spans="2:12" ht="15" hidden="1">
      <c r="B295" s="50"/>
      <c r="K295" s="55">
        <v>113</v>
      </c>
      <c r="L295" s="57">
        <v>2.4</v>
      </c>
    </row>
    <row r="296" spans="2:12" ht="15" hidden="1">
      <c r="B296" s="50"/>
      <c r="K296" s="55">
        <v>114</v>
      </c>
      <c r="L296" s="57">
        <v>2.1</v>
      </c>
    </row>
    <row r="297" ht="15" hidden="1">
      <c r="B297" s="50"/>
    </row>
    <row r="298" ht="15" hidden="1">
      <c r="B298" s="50"/>
    </row>
    <row r="299" ht="15" hidden="1">
      <c r="B299" s="50"/>
    </row>
  </sheetData>
  <sheetProtection password="EA69" sheet="1"/>
  <mergeCells count="4">
    <mergeCell ref="C109:E109"/>
    <mergeCell ref="C110:E110"/>
    <mergeCell ref="C111:E111"/>
    <mergeCell ref="C112:E112"/>
  </mergeCells>
  <dataValidations count="2">
    <dataValidation type="decimal" showInputMessage="1" showErrorMessage="1" promptTitle="Note:" prompt="Percentage of stock in portfolio must be between 0% and 90%.  10% is always in short term treasuries and remainder in AAA Corporate Bonds." sqref="E75">
      <formula1>0</formula1>
      <formula2>1</formula2>
    </dataValidation>
    <dataValidation type="whole" operator="lessThanOrEqual" allowBlank="1" showInputMessage="1" showErrorMessage="1" promptTitle="Note" prompt="Must use whole number, i.e., 12, not 12.3." sqref="B75">
      <formula1>50</formula1>
    </dataValidation>
  </dataValidations>
  <hyperlinks>
    <hyperlink ref="C34" location="'Quick Post-Retirement Analysis'!A1" display="Post-retirement analysis"/>
  </hyperlink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7"/>
  <sheetViews>
    <sheetView showGridLines="0" zoomScale="120" zoomScaleNormal="120" zoomScalePageLayoutView="0" workbookViewId="0" topLeftCell="A1">
      <selection activeCell="A2" sqref="A2"/>
    </sheetView>
  </sheetViews>
  <sheetFormatPr defaultColWidth="9.140625" defaultRowHeight="15"/>
  <cols>
    <col min="2" max="2" width="11.00390625" style="0" customWidth="1"/>
    <col min="3" max="3" width="10.421875" style="0" customWidth="1"/>
    <col min="5" max="5" width="11.28125" style="0" customWidth="1"/>
    <col min="6" max="6" width="13.421875" style="0" customWidth="1"/>
    <col min="7" max="7" width="13.140625" style="0" customWidth="1"/>
  </cols>
  <sheetData>
    <row r="1" ht="15">
      <c r="A1" s="64" t="s">
        <v>122</v>
      </c>
    </row>
    <row r="2" ht="15">
      <c r="A2" s="64"/>
    </row>
    <row r="3" spans="5:9" ht="21">
      <c r="E3" s="1" t="s">
        <v>123</v>
      </c>
      <c r="I3" s="2"/>
    </row>
    <row r="4" ht="21">
      <c r="C4" s="3"/>
    </row>
    <row r="5" ht="15.75">
      <c r="B5" s="2" t="s">
        <v>124</v>
      </c>
    </row>
    <row r="6" ht="15.75">
      <c r="B6" s="2" t="s">
        <v>125</v>
      </c>
    </row>
    <row r="7" ht="15.75">
      <c r="B7" s="2" t="s">
        <v>126</v>
      </c>
    </row>
    <row r="8" ht="15.75">
      <c r="B8" s="2" t="s">
        <v>127</v>
      </c>
    </row>
    <row r="9" ht="15.75">
      <c r="B9" s="2" t="s">
        <v>181</v>
      </c>
    </row>
    <row r="10" ht="15.75">
      <c r="B10" s="2" t="s">
        <v>128</v>
      </c>
    </row>
    <row r="11" ht="15.75">
      <c r="B11" s="2" t="s">
        <v>129</v>
      </c>
    </row>
    <row r="12" ht="15.75">
      <c r="B12" s="2" t="s">
        <v>186</v>
      </c>
    </row>
    <row r="13" ht="15.75">
      <c r="B13" s="2"/>
    </row>
    <row r="14" ht="15.75">
      <c r="B14" s="2" t="s">
        <v>130</v>
      </c>
    </row>
    <row r="15" ht="15.75">
      <c r="B15" s="2" t="s">
        <v>131</v>
      </c>
    </row>
    <row r="16" ht="15.75">
      <c r="B16" s="2" t="s">
        <v>132</v>
      </c>
    </row>
    <row r="17" ht="15.75">
      <c r="B17" s="2" t="s">
        <v>133</v>
      </c>
    </row>
    <row r="18" ht="15.75">
      <c r="B18" s="2" t="s">
        <v>40</v>
      </c>
    </row>
    <row r="19" ht="15.75">
      <c r="B19" s="2" t="s">
        <v>41</v>
      </c>
    </row>
    <row r="20" ht="15.75">
      <c r="B20" s="2"/>
    </row>
    <row r="21" ht="15.75">
      <c r="B21" s="2" t="s">
        <v>134</v>
      </c>
    </row>
    <row r="22" ht="15.75">
      <c r="B22" s="2" t="s">
        <v>135</v>
      </c>
    </row>
    <row r="23" ht="15.75">
      <c r="B23" s="2" t="s">
        <v>136</v>
      </c>
    </row>
    <row r="24" ht="15.75">
      <c r="B24" s="2"/>
    </row>
    <row r="25" ht="15.75">
      <c r="B25" s="2" t="s">
        <v>46</v>
      </c>
    </row>
    <row r="26" ht="15.75">
      <c r="B26" s="2" t="s">
        <v>47</v>
      </c>
    </row>
    <row r="27" ht="15.75">
      <c r="B27" s="2" t="s">
        <v>137</v>
      </c>
    </row>
    <row r="28" ht="15.75">
      <c r="B28" s="2" t="s">
        <v>138</v>
      </c>
    </row>
    <row r="29" ht="15.75">
      <c r="B29" s="2" t="s">
        <v>139</v>
      </c>
    </row>
    <row r="30" ht="15.75">
      <c r="B30" s="2"/>
    </row>
    <row r="31" ht="15.75">
      <c r="B31" s="2" t="s">
        <v>140</v>
      </c>
    </row>
    <row r="32" ht="15.75">
      <c r="B32" s="2" t="s">
        <v>141</v>
      </c>
    </row>
    <row r="33" ht="15.75">
      <c r="B33" s="2"/>
    </row>
    <row r="34" ht="21">
      <c r="B34" s="3" t="s">
        <v>142</v>
      </c>
    </row>
    <row r="36" ht="15.75">
      <c r="B36" s="2" t="s">
        <v>143</v>
      </c>
    </row>
    <row r="38" spans="2:10" ht="15.75">
      <c r="B38" s="2" t="s">
        <v>73</v>
      </c>
      <c r="C38" s="2"/>
      <c r="D38" s="2"/>
      <c r="E38" s="2"/>
      <c r="F38" s="2"/>
      <c r="G38" s="2"/>
      <c r="H38" s="2"/>
      <c r="I38" s="2"/>
      <c r="J38" s="2"/>
    </row>
    <row r="39" spans="2:10" ht="15.75">
      <c r="B39" s="2" t="s">
        <v>144</v>
      </c>
      <c r="C39" s="2"/>
      <c r="D39" s="2"/>
      <c r="E39" s="2"/>
      <c r="F39" s="2"/>
      <c r="G39" s="2"/>
      <c r="H39" s="2"/>
      <c r="I39" s="2"/>
      <c r="J39" s="2"/>
    </row>
    <row r="40" spans="2:10" ht="15.75">
      <c r="B40" s="2"/>
      <c r="C40" s="2"/>
      <c r="D40" s="2"/>
      <c r="E40" s="2"/>
      <c r="F40" s="2"/>
      <c r="G40" s="2"/>
      <c r="H40" s="2"/>
      <c r="I40" s="2"/>
      <c r="J40" s="2"/>
    </row>
    <row r="41" spans="2:10" ht="18.75">
      <c r="B41" s="21">
        <v>30000</v>
      </c>
      <c r="C41" s="22" t="s">
        <v>75</v>
      </c>
      <c r="D41" s="2"/>
      <c r="E41" s="2"/>
      <c r="F41" s="2"/>
      <c r="G41" s="2"/>
      <c r="H41" s="2"/>
      <c r="I41" s="2"/>
      <c r="J41" s="2"/>
    </row>
    <row r="42" spans="2:10" ht="18.75">
      <c r="B42" s="2"/>
      <c r="C42" s="22"/>
      <c r="D42" s="2"/>
      <c r="E42" s="2"/>
      <c r="F42" s="2"/>
      <c r="G42" s="2"/>
      <c r="H42" s="2"/>
      <c r="I42" s="2"/>
      <c r="J42" s="2"/>
    </row>
    <row r="43" spans="2:10" ht="18.75">
      <c r="B43" s="2" t="s">
        <v>76</v>
      </c>
      <c r="C43" s="22"/>
      <c r="D43" s="2"/>
      <c r="E43" s="2"/>
      <c r="F43" s="2"/>
      <c r="G43" s="2"/>
      <c r="H43" s="2"/>
      <c r="I43" s="2"/>
      <c r="J43" s="2"/>
    </row>
    <row r="44" spans="2:10" ht="18.75">
      <c r="B44" s="2" t="s">
        <v>145</v>
      </c>
      <c r="C44" s="22"/>
      <c r="D44" s="2"/>
      <c r="E44" s="2"/>
      <c r="F44" s="2"/>
      <c r="G44" s="2"/>
      <c r="H44" s="2"/>
      <c r="I44" s="2"/>
      <c r="J44" s="2"/>
    </row>
    <row r="45" spans="2:10" ht="15.75">
      <c r="B45" s="2" t="s">
        <v>146</v>
      </c>
      <c r="C45" s="2"/>
      <c r="D45" s="2"/>
      <c r="E45" s="2"/>
      <c r="F45" s="2"/>
      <c r="G45" s="2"/>
      <c r="H45" s="2"/>
      <c r="I45" s="2"/>
      <c r="J45" s="2"/>
    </row>
    <row r="46" spans="2:10" ht="15.75">
      <c r="B46" s="2"/>
      <c r="C46" s="2"/>
      <c r="D46" s="2"/>
      <c r="E46" s="2"/>
      <c r="F46" s="2"/>
      <c r="G46" s="2"/>
      <c r="H46" s="2"/>
      <c r="I46" s="2"/>
      <c r="J46" s="2"/>
    </row>
    <row r="47" spans="2:10" ht="18.75">
      <c r="B47" s="5" t="s">
        <v>147</v>
      </c>
      <c r="C47" s="2"/>
      <c r="D47" s="2"/>
      <c r="E47" s="2"/>
      <c r="F47" s="2"/>
      <c r="G47" s="2"/>
      <c r="H47" s="2"/>
      <c r="I47" s="2"/>
      <c r="J47" s="2"/>
    </row>
    <row r="48" spans="2:10" ht="18.75">
      <c r="B48" s="5"/>
      <c r="C48" s="2"/>
      <c r="D48" s="2"/>
      <c r="E48" s="2"/>
      <c r="F48" s="2"/>
      <c r="G48" s="2"/>
      <c r="H48" s="2"/>
      <c r="I48" s="2"/>
      <c r="J48" s="2"/>
    </row>
    <row r="49" spans="2:10" ht="15.75">
      <c r="B49" s="2" t="s">
        <v>148</v>
      </c>
      <c r="C49" s="2"/>
      <c r="D49" s="2"/>
      <c r="E49" s="2"/>
      <c r="F49" s="2"/>
      <c r="G49" s="2"/>
      <c r="H49" s="2"/>
      <c r="I49" s="2"/>
      <c r="J49" s="2"/>
    </row>
    <row r="50" spans="2:10" ht="15.75">
      <c r="B50" s="2" t="s">
        <v>149</v>
      </c>
      <c r="C50" s="2"/>
      <c r="D50" s="2"/>
      <c r="E50" s="2"/>
      <c r="F50" s="2"/>
      <c r="G50" s="2"/>
      <c r="H50" s="2"/>
      <c r="I50" s="2"/>
      <c r="J50" s="2"/>
    </row>
    <row r="51" spans="2:10" ht="15.75">
      <c r="B51" s="2" t="s">
        <v>150</v>
      </c>
      <c r="C51" s="2"/>
      <c r="D51" s="2"/>
      <c r="E51" s="2"/>
      <c r="F51" s="2"/>
      <c r="G51" s="2"/>
      <c r="H51" s="2"/>
      <c r="I51" s="2"/>
      <c r="J51" s="2"/>
    </row>
    <row r="52" spans="2:10" ht="15.75">
      <c r="B52" s="2" t="s">
        <v>151</v>
      </c>
      <c r="C52" s="2"/>
      <c r="D52" s="2"/>
      <c r="E52" s="2"/>
      <c r="F52" s="2"/>
      <c r="G52" s="2"/>
      <c r="H52" s="2"/>
      <c r="I52" s="2"/>
      <c r="J52" s="2"/>
    </row>
    <row r="53" ht="15.75">
      <c r="B53" s="2"/>
    </row>
    <row r="54" spans="2:9" ht="15.75">
      <c r="B54" s="23" t="s">
        <v>84</v>
      </c>
      <c r="C54" s="24"/>
      <c r="D54" s="24"/>
      <c r="E54" s="25"/>
      <c r="F54" s="30" t="s">
        <v>88</v>
      </c>
      <c r="G54" s="2"/>
      <c r="H54" s="2"/>
      <c r="I54" s="2"/>
    </row>
    <row r="55" spans="2:9" ht="15.75">
      <c r="B55" s="26" t="s">
        <v>85</v>
      </c>
      <c r="C55" s="65" t="s">
        <v>86</v>
      </c>
      <c r="D55" s="66"/>
      <c r="E55" s="67"/>
      <c r="F55" s="30" t="s">
        <v>90</v>
      </c>
      <c r="G55" s="2"/>
      <c r="H55" s="2"/>
      <c r="I55" s="2"/>
    </row>
    <row r="56" spans="2:9" ht="15.75">
      <c r="B56" s="29">
        <v>20000</v>
      </c>
      <c r="C56" s="76" t="s">
        <v>152</v>
      </c>
      <c r="D56" s="77"/>
      <c r="E56" s="78"/>
      <c r="F56" s="30" t="s">
        <v>91</v>
      </c>
      <c r="G56" s="31"/>
      <c r="H56" s="30"/>
      <c r="I56" s="2"/>
    </row>
    <row r="57" spans="2:9" ht="15.75">
      <c r="B57" s="29">
        <v>15000</v>
      </c>
      <c r="C57" s="79" t="s">
        <v>153</v>
      </c>
      <c r="D57" s="80"/>
      <c r="E57" s="81"/>
      <c r="F57" s="30" t="s">
        <v>92</v>
      </c>
      <c r="G57" s="31"/>
      <c r="H57" s="30"/>
      <c r="I57" s="2"/>
    </row>
    <row r="58" spans="2:9" ht="15.75">
      <c r="B58" s="29">
        <v>10000</v>
      </c>
      <c r="C58" s="79" t="s">
        <v>154</v>
      </c>
      <c r="D58" s="80"/>
      <c r="E58" s="81"/>
      <c r="G58" s="31"/>
      <c r="H58" s="30"/>
      <c r="I58" s="2"/>
    </row>
    <row r="59" spans="2:9" ht="15.75">
      <c r="B59" s="29"/>
      <c r="C59" s="79" t="s">
        <v>202</v>
      </c>
      <c r="D59" s="80"/>
      <c r="E59" s="81"/>
      <c r="F59" s="68" t="s">
        <v>155</v>
      </c>
      <c r="G59" s="31"/>
      <c r="H59" s="30"/>
      <c r="I59" s="2"/>
    </row>
    <row r="60" spans="2:6" ht="15.75">
      <c r="B60" s="2"/>
      <c r="F60" s="68" t="s">
        <v>156</v>
      </c>
    </row>
    <row r="61" ht="15.75">
      <c r="B61" s="2" t="s">
        <v>157</v>
      </c>
    </row>
    <row r="62" ht="15.75">
      <c r="B62" s="2"/>
    </row>
    <row r="63" spans="2:3" ht="15.75">
      <c r="B63" s="29">
        <v>500000</v>
      </c>
      <c r="C63" t="s">
        <v>158</v>
      </c>
    </row>
    <row r="64" spans="2:3" ht="15.75">
      <c r="B64" s="69">
        <f>B41</f>
        <v>30000</v>
      </c>
      <c r="C64" t="s">
        <v>159</v>
      </c>
    </row>
    <row r="65" spans="2:3" ht="15.75">
      <c r="B65" s="69">
        <f>SUM(B56:B59)</f>
        <v>45000</v>
      </c>
      <c r="C65" t="s">
        <v>160</v>
      </c>
    </row>
    <row r="66" spans="2:3" ht="15.75">
      <c r="B66" s="69">
        <f>B63-B64-B65</f>
        <v>425000</v>
      </c>
      <c r="C66" t="s">
        <v>161</v>
      </c>
    </row>
    <row r="67" ht="15.75">
      <c r="B67" s="2"/>
    </row>
    <row r="68" ht="15.75">
      <c r="B68" s="70"/>
    </row>
    <row r="69" ht="15.75">
      <c r="B69" s="70" t="s">
        <v>162</v>
      </c>
    </row>
    <row r="70" ht="15.75">
      <c r="B70" s="70"/>
    </row>
    <row r="71" spans="2:7" ht="15.75">
      <c r="B71" s="9" t="s">
        <v>54</v>
      </c>
      <c r="C71" s="9" t="s">
        <v>113</v>
      </c>
      <c r="D71" s="9" t="s">
        <v>57</v>
      </c>
      <c r="E71" s="9" t="s">
        <v>58</v>
      </c>
      <c r="F71" s="10" t="str">
        <f>CONCATENATE("Savings left after ",B73," years")</f>
        <v>Savings left after 30 years</v>
      </c>
      <c r="G71" s="11"/>
    </row>
    <row r="72" spans="2:7" ht="15.75">
      <c r="B72" s="12" t="s">
        <v>163</v>
      </c>
      <c r="C72" s="12" t="s">
        <v>164</v>
      </c>
      <c r="D72" s="12" t="s">
        <v>61</v>
      </c>
      <c r="E72" s="12" t="s">
        <v>62</v>
      </c>
      <c r="F72" s="13" t="s">
        <v>63</v>
      </c>
      <c r="G72" s="13" t="s">
        <v>64</v>
      </c>
    </row>
    <row r="73" spans="2:7" ht="15.75">
      <c r="B73" s="14">
        <v>30</v>
      </c>
      <c r="C73" s="71">
        <v>16000</v>
      </c>
      <c r="D73" s="16">
        <v>0.4</v>
      </c>
      <c r="E73" s="17">
        <v>0.01</v>
      </c>
      <c r="F73" s="18">
        <f>VLOOKUP(B73,B277:E326,4)</f>
        <v>13860.486553355558</v>
      </c>
      <c r="G73" s="18">
        <f>VLOOKUP(B73,I277:L326,4)</f>
        <v>399937.1041899206</v>
      </c>
    </row>
    <row r="74" ht="15.75">
      <c r="C74" s="2"/>
    </row>
    <row r="75" ht="15.75">
      <c r="B75" s="70" t="s">
        <v>165</v>
      </c>
    </row>
    <row r="77" ht="15">
      <c r="B77" s="72" t="s">
        <v>166</v>
      </c>
    </row>
    <row r="78" ht="15.75">
      <c r="B78" s="73" t="s">
        <v>167</v>
      </c>
    </row>
    <row r="79" ht="15">
      <c r="B79" t="s">
        <v>194</v>
      </c>
    </row>
    <row r="80" ht="15.75">
      <c r="B80" s="73" t="s">
        <v>195</v>
      </c>
    </row>
    <row r="81" ht="15.75">
      <c r="B81" s="73" t="s">
        <v>196</v>
      </c>
    </row>
    <row r="82" ht="15.75">
      <c r="B82" s="73" t="s">
        <v>203</v>
      </c>
    </row>
    <row r="83" ht="15.75">
      <c r="B83" s="73" t="s">
        <v>201</v>
      </c>
    </row>
    <row r="84" ht="15.75">
      <c r="B84" s="73" t="s">
        <v>197</v>
      </c>
    </row>
    <row r="85" ht="15.75">
      <c r="B85" s="73" t="s">
        <v>204</v>
      </c>
    </row>
    <row r="86" ht="15.75">
      <c r="B86" s="73" t="s">
        <v>198</v>
      </c>
    </row>
    <row r="87" ht="15.75">
      <c r="B87" s="73" t="s">
        <v>199</v>
      </c>
    </row>
    <row r="88" ht="15.75">
      <c r="B88" s="73" t="s">
        <v>200</v>
      </c>
    </row>
    <row r="96" ht="15.75">
      <c r="B96" s="74" t="s">
        <v>168</v>
      </c>
    </row>
    <row r="98" ht="15">
      <c r="B98" t="s">
        <v>190</v>
      </c>
    </row>
    <row r="99" ht="15">
      <c r="B99" t="s">
        <v>189</v>
      </c>
    </row>
    <row r="100" ht="15.75">
      <c r="B100" s="74"/>
    </row>
    <row r="101" ht="15.75">
      <c r="B101" s="35" t="s">
        <v>169</v>
      </c>
    </row>
    <row r="102" ht="15.75">
      <c r="B102" s="35" t="s">
        <v>170</v>
      </c>
    </row>
    <row r="103" ht="15.75">
      <c r="B103" s="35" t="s">
        <v>192</v>
      </c>
    </row>
    <row r="104" ht="15.75">
      <c r="B104" s="35" t="s">
        <v>187</v>
      </c>
    </row>
    <row r="105" ht="15.75">
      <c r="B105" s="35" t="s">
        <v>191</v>
      </c>
    </row>
    <row r="106" ht="15.75">
      <c r="B106" s="35" t="s">
        <v>188</v>
      </c>
    </row>
    <row r="107" ht="15.75">
      <c r="B107" s="35"/>
    </row>
    <row r="108" ht="15.75">
      <c r="B108" s="35" t="s">
        <v>171</v>
      </c>
    </row>
    <row r="109" ht="15.75">
      <c r="B109" s="35" t="s">
        <v>172</v>
      </c>
    </row>
    <row r="110" ht="15.75">
      <c r="B110" s="35" t="s">
        <v>173</v>
      </c>
    </row>
    <row r="112" spans="5:6" ht="15">
      <c r="E112" s="75" t="s">
        <v>174</v>
      </c>
      <c r="F112" s="75" t="s">
        <v>175</v>
      </c>
    </row>
    <row r="113" spans="4:6" ht="15.75">
      <c r="D113" s="19"/>
      <c r="E113" s="20">
        <f>RATE(B73,C73,B66,-F73,1,-7%)</f>
        <v>-0.5358251612364904</v>
      </c>
      <c r="F113" s="20">
        <f>RATE(B73,C73,B66,-G73,1,10%)</f>
        <v>-0.03948044273749964</v>
      </c>
    </row>
    <row r="115" ht="15.75">
      <c r="B115" s="35" t="s">
        <v>176</v>
      </c>
    </row>
    <row r="116" ht="15.75">
      <c r="B116" s="35" t="s">
        <v>177</v>
      </c>
    </row>
    <row r="118" ht="15.75">
      <c r="B118" s="2" t="s">
        <v>178</v>
      </c>
    </row>
    <row r="119" ht="15.75">
      <c r="B119" s="2" t="s">
        <v>179</v>
      </c>
    </row>
    <row r="120" ht="15.75">
      <c r="B120" s="2" t="s">
        <v>180</v>
      </c>
    </row>
    <row r="122" ht="15.75">
      <c r="B122" s="35" t="s">
        <v>104</v>
      </c>
    </row>
    <row r="269" spans="2:3" ht="15.75">
      <c r="B269" s="35"/>
      <c r="C269" s="36"/>
    </row>
    <row r="270" ht="15">
      <c r="C270" s="36"/>
    </row>
    <row r="271" spans="2:3" ht="15.75">
      <c r="B271" s="35"/>
      <c r="C271" s="36"/>
    </row>
    <row r="272" spans="2:3" ht="15.75">
      <c r="B272" s="35"/>
      <c r="C272" s="36"/>
    </row>
    <row r="273" spans="2:3" ht="15.75">
      <c r="B273" s="35"/>
      <c r="C273" s="36"/>
    </row>
    <row r="274" spans="2:3" ht="15">
      <c r="B274" s="39"/>
      <c r="C274" s="36"/>
    </row>
    <row r="275" spans="2:14" ht="15" hidden="1">
      <c r="B275" s="40">
        <v>1965</v>
      </c>
      <c r="C275" t="s">
        <v>113</v>
      </c>
      <c r="D275" t="s">
        <v>105</v>
      </c>
      <c r="F275" s="41">
        <f>D73</f>
        <v>0.4</v>
      </c>
      <c r="G275" s="42">
        <f>E73</f>
        <v>0.01</v>
      </c>
      <c r="I275" s="37">
        <v>1948</v>
      </c>
      <c r="J275" t="s">
        <v>113</v>
      </c>
      <c r="K275" s="37" t="s">
        <v>105</v>
      </c>
      <c r="M275" s="43">
        <f>D73</f>
        <v>0.4</v>
      </c>
      <c r="N275" s="43">
        <f>E73</f>
        <v>0.01</v>
      </c>
    </row>
    <row r="276" spans="2:15" ht="15" hidden="1">
      <c r="B276" s="40" t="s">
        <v>106</v>
      </c>
      <c r="C276" s="44" t="s">
        <v>193</v>
      </c>
      <c r="D276" s="45">
        <f>B66</f>
        <v>425000</v>
      </c>
      <c r="E276" t="s">
        <v>108</v>
      </c>
      <c r="F276" t="s">
        <v>109</v>
      </c>
      <c r="G276" t="s">
        <v>110</v>
      </c>
      <c r="H276" t="s">
        <v>111</v>
      </c>
      <c r="I276" s="37" t="s">
        <v>106</v>
      </c>
      <c r="J276" s="44" t="s">
        <v>193</v>
      </c>
      <c r="K276" s="47">
        <f>B66</f>
        <v>425000</v>
      </c>
      <c r="L276" t="s">
        <v>108</v>
      </c>
      <c r="M276" s="37" t="s">
        <v>109</v>
      </c>
      <c r="N276" s="37" t="s">
        <v>110</v>
      </c>
      <c r="O276" t="s">
        <v>111</v>
      </c>
    </row>
    <row r="277" spans="2:15" ht="15" hidden="1">
      <c r="B277" s="40">
        <v>1</v>
      </c>
      <c r="C277" s="45">
        <f>$C$73</f>
        <v>16000</v>
      </c>
      <c r="D277" s="45">
        <f>(D276-0.5*C277)*(1+F277)-0.5*C277</f>
        <v>431472.28977203305</v>
      </c>
      <c r="E277" s="45">
        <f>D277/H277</f>
        <v>431472.28977203305</v>
      </c>
      <c r="F277" s="42">
        <f aca="true" t="shared" si="0" ref="F277:F326">($F$275*D367+(0.9-$F$275)*E367+0.1*F367)-$G$275</f>
        <v>0.05389038314636225</v>
      </c>
      <c r="G277" s="42">
        <f aca="true" t="shared" si="1" ref="G277:G326">H367</f>
        <v>0.019230769230769277</v>
      </c>
      <c r="H277">
        <v>1</v>
      </c>
      <c r="I277" s="37">
        <v>1</v>
      </c>
      <c r="J277" s="45">
        <f>$C$73</f>
        <v>16000</v>
      </c>
      <c r="K277" s="47">
        <f>(K276-0.5*J277)*(1+M277)-0.5*J277</f>
        <v>421507.9661524756</v>
      </c>
      <c r="L277" s="45">
        <f>K277/O277</f>
        <v>421507.9661524756</v>
      </c>
      <c r="M277" s="48">
        <f>($M$275*D350+(0.9-$M$275)*E350+0.1*F350)-$N$275</f>
        <v>0.02999512266780721</v>
      </c>
      <c r="N277" s="48">
        <f aca="true" t="shared" si="2" ref="N277:N326">H350</f>
        <v>0.029914529914530037</v>
      </c>
      <c r="O277">
        <v>1</v>
      </c>
    </row>
    <row r="278" spans="2:15" ht="15" hidden="1">
      <c r="B278" s="40">
        <v>2</v>
      </c>
      <c r="C278" s="45">
        <f aca="true" t="shared" si="3" ref="C278:C326">C277*(1+G277)</f>
        <v>16307.69230769231</v>
      </c>
      <c r="D278" s="45">
        <f aca="true" t="shared" si="4" ref="D278:D326">(D277-0.5*C278)*(1+F278)-0.5*C278</f>
        <v>395374.93973071256</v>
      </c>
      <c r="E278" s="45">
        <f aca="true" t="shared" si="5" ref="E278:E326">D278/H278</f>
        <v>387915.0352074915</v>
      </c>
      <c r="F278" s="42">
        <f t="shared" si="0"/>
        <v>-0.04674886726994957</v>
      </c>
      <c r="G278" s="42">
        <f t="shared" si="1"/>
        <v>0.03459119496855339</v>
      </c>
      <c r="H278" s="49">
        <f aca="true" t="shared" si="6" ref="H278:H326">H277*(1+G277)</f>
        <v>1.0192307692307694</v>
      </c>
      <c r="I278" s="37">
        <v>2</v>
      </c>
      <c r="J278" s="47">
        <f aca="true" t="shared" si="7" ref="J278:J326">J277*(1+N277)</f>
        <v>16478.63247863248</v>
      </c>
      <c r="K278" s="47">
        <f aca="true" t="shared" si="8" ref="K278:K326">(K277-0.5*J278)*(1+M278)-0.5*J278</f>
        <v>440162.4379069674</v>
      </c>
      <c r="L278" s="45">
        <f aca="true" t="shared" si="9" ref="L278:L326">K278/O278</f>
        <v>427377.6368059351</v>
      </c>
      <c r="M278" s="48">
        <f aca="true" t="shared" si="10" ref="M278:M326">($M$275*D351+(0.9-$M$275)*E351+0.1*F351)-$N$275</f>
        <v>0.08501274955288018</v>
      </c>
      <c r="N278" s="48">
        <f t="shared" si="2"/>
        <v>-0.02074688796680498</v>
      </c>
      <c r="O278" s="49">
        <f>O277*(1+N277)</f>
        <v>1.02991452991453</v>
      </c>
    </row>
    <row r="279" spans="2:15" ht="15" hidden="1">
      <c r="B279" s="40">
        <v>3</v>
      </c>
      <c r="C279" s="45">
        <f t="shared" si="3"/>
        <v>16871.79487179487</v>
      </c>
      <c r="D279" s="45">
        <f t="shared" si="4"/>
        <v>411141.2242954525</v>
      </c>
      <c r="E279" s="45">
        <f t="shared" si="5"/>
        <v>389896.8449245629</v>
      </c>
      <c r="F279" s="42">
        <f t="shared" si="0"/>
        <v>0.08434940874140943</v>
      </c>
      <c r="G279" s="42">
        <f t="shared" si="1"/>
        <v>0.030395136778115502</v>
      </c>
      <c r="H279" s="49">
        <f t="shared" si="6"/>
        <v>1.0544871794871795</v>
      </c>
      <c r="I279" s="37">
        <v>3</v>
      </c>
      <c r="J279" s="47">
        <f t="shared" si="7"/>
        <v>16136.752136752139</v>
      </c>
      <c r="K279" s="47">
        <f t="shared" si="8"/>
        <v>477172.41305800295</v>
      </c>
      <c r="L279" s="45">
        <f t="shared" si="9"/>
        <v>473128.57904903684</v>
      </c>
      <c r="M279" s="48">
        <f t="shared" si="10"/>
        <v>0.12299805061343462</v>
      </c>
      <c r="N279" s="48">
        <f t="shared" si="2"/>
        <v>0.059322033898305024</v>
      </c>
      <c r="O279" s="49">
        <f aca="true" t="shared" si="11" ref="O279:O326">O278*(1+N278)</f>
        <v>1.0085470085470085</v>
      </c>
    </row>
    <row r="280" spans="2:15" ht="15" hidden="1">
      <c r="B280" s="40">
        <v>4</v>
      </c>
      <c r="C280" s="45">
        <f t="shared" si="3"/>
        <v>17384.615384615383</v>
      </c>
      <c r="D280" s="45">
        <f t="shared" si="4"/>
        <v>454843.53330315574</v>
      </c>
      <c r="E280" s="45">
        <f t="shared" si="5"/>
        <v>418617.0571993646</v>
      </c>
      <c r="F280" s="42">
        <f t="shared" si="0"/>
        <v>0.15178802047206513</v>
      </c>
      <c r="G280" s="42">
        <f t="shared" si="1"/>
        <v>0.04719764011799414</v>
      </c>
      <c r="H280" s="49">
        <f t="shared" si="6"/>
        <v>1.0865384615384615</v>
      </c>
      <c r="I280" s="37">
        <v>4</v>
      </c>
      <c r="J280" s="47">
        <f t="shared" si="7"/>
        <v>17094.017094017094</v>
      </c>
      <c r="K280" s="47">
        <f t="shared" si="8"/>
        <v>501655.31792269606</v>
      </c>
      <c r="L280" s="45">
        <f t="shared" si="9"/>
        <v>469549.3775756436</v>
      </c>
      <c r="M280" s="48">
        <f t="shared" si="10"/>
        <v>0.08872101588708214</v>
      </c>
      <c r="N280" s="48">
        <f t="shared" si="2"/>
        <v>0.06</v>
      </c>
      <c r="O280" s="49">
        <f t="shared" si="11"/>
        <v>1.0683760683760681</v>
      </c>
    </row>
    <row r="281" spans="2:15" ht="15" hidden="1">
      <c r="B281" s="40">
        <v>5</v>
      </c>
      <c r="C281" s="45">
        <f t="shared" si="3"/>
        <v>18205.128205128203</v>
      </c>
      <c r="D281" s="45">
        <f t="shared" si="4"/>
        <v>414681.4657202737</v>
      </c>
      <c r="E281" s="45">
        <f t="shared" si="5"/>
        <v>364452.44311190257</v>
      </c>
      <c r="F281" s="42">
        <f t="shared" si="0"/>
        <v>-0.04925941498519225</v>
      </c>
      <c r="G281" s="42">
        <f t="shared" si="1"/>
        <v>0.06197183098591557</v>
      </c>
      <c r="H281" s="49">
        <f t="shared" si="6"/>
        <v>1.1378205128205128</v>
      </c>
      <c r="I281" s="37">
        <v>5</v>
      </c>
      <c r="J281" s="47">
        <f t="shared" si="7"/>
        <v>18119.65811965812</v>
      </c>
      <c r="K281" s="47">
        <f t="shared" si="8"/>
        <v>524362.9103581731</v>
      </c>
      <c r="L281" s="45">
        <f t="shared" si="9"/>
        <v>463022.343486085</v>
      </c>
      <c r="M281" s="48">
        <f t="shared" si="10"/>
        <v>0.08288190102873834</v>
      </c>
      <c r="N281" s="48">
        <f t="shared" si="2"/>
        <v>0.007547169811320728</v>
      </c>
      <c r="O281" s="49">
        <f t="shared" si="11"/>
        <v>1.1324786324786322</v>
      </c>
    </row>
    <row r="282" spans="2:15" ht="15" hidden="1">
      <c r="B282" s="40">
        <v>6</v>
      </c>
      <c r="C282" s="45">
        <f t="shared" si="3"/>
        <v>19333.333333333332</v>
      </c>
      <c r="D282" s="45">
        <f t="shared" si="4"/>
        <v>422950.3450721168</v>
      </c>
      <c r="E282" s="45">
        <f t="shared" si="5"/>
        <v>350027.8717838208</v>
      </c>
      <c r="F282" s="42">
        <f t="shared" si="0"/>
        <v>0.06815112126686287</v>
      </c>
      <c r="G282" s="42">
        <f t="shared" si="1"/>
        <v>0.05570291777188313</v>
      </c>
      <c r="H282" s="49">
        <f t="shared" si="6"/>
        <v>1.2083333333333335</v>
      </c>
      <c r="I282" s="37">
        <v>6</v>
      </c>
      <c r="J282" s="47">
        <f t="shared" si="7"/>
        <v>18256.410256410258</v>
      </c>
      <c r="K282" s="47">
        <f t="shared" si="8"/>
        <v>504958.86566329986</v>
      </c>
      <c r="L282" s="45">
        <f t="shared" si="9"/>
        <v>442548.219345364</v>
      </c>
      <c r="M282" s="48">
        <f t="shared" si="10"/>
        <v>-0.002227401273271615</v>
      </c>
      <c r="N282" s="48">
        <f t="shared" si="2"/>
        <v>0.007490636704119823</v>
      </c>
      <c r="O282" s="49">
        <f t="shared" si="11"/>
        <v>1.1410256410256407</v>
      </c>
    </row>
    <row r="283" spans="2:15" ht="15" hidden="1">
      <c r="B283" s="40">
        <v>7</v>
      </c>
      <c r="C283" s="45">
        <f t="shared" si="3"/>
        <v>20410.256410256407</v>
      </c>
      <c r="D283" s="45">
        <f t="shared" si="4"/>
        <v>443805.2822462817</v>
      </c>
      <c r="E283" s="45">
        <f t="shared" si="5"/>
        <v>347907.65844432137</v>
      </c>
      <c r="F283" s="42">
        <f t="shared" si="0"/>
        <v>0.09997739985371988</v>
      </c>
      <c r="G283" s="42">
        <f t="shared" si="1"/>
        <v>0.03266331658291468</v>
      </c>
      <c r="H283" s="49">
        <f t="shared" si="6"/>
        <v>1.2756410256410255</v>
      </c>
      <c r="I283" s="37">
        <v>7</v>
      </c>
      <c r="J283" s="47">
        <f t="shared" si="7"/>
        <v>18393.162393162394</v>
      </c>
      <c r="K283" s="47">
        <f t="shared" si="8"/>
        <v>597534.2971653139</v>
      </c>
      <c r="L283" s="45">
        <f t="shared" si="9"/>
        <v>519788.1990211282</v>
      </c>
      <c r="M283" s="48">
        <f t="shared" si="10"/>
        <v>0.22383427979912393</v>
      </c>
      <c r="N283" s="48">
        <f t="shared" si="2"/>
        <v>-0.007434944237918189</v>
      </c>
      <c r="O283" s="49">
        <f t="shared" si="11"/>
        <v>1.1495726495726493</v>
      </c>
    </row>
    <row r="284" spans="2:15" ht="15" hidden="1">
      <c r="B284" s="40">
        <v>8</v>
      </c>
      <c r="C284" s="45">
        <f t="shared" si="3"/>
        <v>21076.923076923074</v>
      </c>
      <c r="D284" s="45">
        <f t="shared" si="4"/>
        <v>471177.91940296243</v>
      </c>
      <c r="E284" s="45">
        <f t="shared" si="5"/>
        <v>357682.50815991306</v>
      </c>
      <c r="F284" s="42">
        <f t="shared" si="0"/>
        <v>0.1118238413789746</v>
      </c>
      <c r="G284" s="42">
        <f t="shared" si="1"/>
        <v>0.03406326034063257</v>
      </c>
      <c r="H284" s="49">
        <f t="shared" si="6"/>
        <v>1.3173076923076923</v>
      </c>
      <c r="I284" s="37">
        <v>8</v>
      </c>
      <c r="J284" s="47">
        <f t="shared" si="7"/>
        <v>18256.410256410258</v>
      </c>
      <c r="K284" s="47">
        <f t="shared" si="8"/>
        <v>651588.4493978999</v>
      </c>
      <c r="L284" s="45">
        <f t="shared" si="9"/>
        <v>571055.0455397327</v>
      </c>
      <c r="M284" s="48">
        <f t="shared" si="10"/>
        <v>0.12289227366537168</v>
      </c>
      <c r="N284" s="48">
        <f t="shared" si="2"/>
        <v>0.0037453183520599785</v>
      </c>
      <c r="O284" s="49">
        <f t="shared" si="11"/>
        <v>1.1410256410256407</v>
      </c>
    </row>
    <row r="285" spans="2:15" ht="15" hidden="1">
      <c r="B285" s="40">
        <v>9</v>
      </c>
      <c r="C285" s="45">
        <f t="shared" si="3"/>
        <v>21794.871794871793</v>
      </c>
      <c r="D285" s="45">
        <f t="shared" si="4"/>
        <v>427965.73324132466</v>
      </c>
      <c r="E285" s="45">
        <f t="shared" si="5"/>
        <v>314177.19710892544</v>
      </c>
      <c r="F285" s="42">
        <f t="shared" si="0"/>
        <v>-0.04653100692788526</v>
      </c>
      <c r="G285" s="42">
        <f t="shared" si="1"/>
        <v>0.08705882352941183</v>
      </c>
      <c r="H285" s="49">
        <f t="shared" si="6"/>
        <v>1.362179487179487</v>
      </c>
      <c r="I285" s="37">
        <v>9</v>
      </c>
      <c r="J285" s="47">
        <f t="shared" si="7"/>
        <v>18324.786324786328</v>
      </c>
      <c r="K285" s="47">
        <f t="shared" si="8"/>
        <v>639825.1615510454</v>
      </c>
      <c r="L285" s="45">
        <f t="shared" si="9"/>
        <v>558653.3126975547</v>
      </c>
      <c r="M285" s="48">
        <f t="shared" si="10"/>
        <v>0.010213624454121282</v>
      </c>
      <c r="N285" s="48">
        <f t="shared" si="2"/>
        <v>0.029850746268656744</v>
      </c>
      <c r="O285" s="49">
        <f t="shared" si="11"/>
        <v>1.145299145299145</v>
      </c>
    </row>
    <row r="286" spans="2:15" ht="15" hidden="1">
      <c r="B286" s="40">
        <v>10</v>
      </c>
      <c r="C286" s="45">
        <f t="shared" si="3"/>
        <v>23692.30769230769</v>
      </c>
      <c r="D286" s="45">
        <f t="shared" si="4"/>
        <v>359869.5298182731</v>
      </c>
      <c r="E286" s="45">
        <f t="shared" si="5"/>
        <v>243028.77338376886</v>
      </c>
      <c r="F286" s="42">
        <f t="shared" si="0"/>
        <v>-0.10670946028371175</v>
      </c>
      <c r="G286" s="42">
        <f t="shared" si="1"/>
        <v>0.12337662337662328</v>
      </c>
      <c r="H286" s="49">
        <f t="shared" si="6"/>
        <v>1.4807692307692306</v>
      </c>
      <c r="I286" s="37">
        <v>10</v>
      </c>
      <c r="J286" s="47">
        <f t="shared" si="7"/>
        <v>18871.794871794875</v>
      </c>
      <c r="K286" s="47">
        <f t="shared" si="8"/>
        <v>603431.7333104399</v>
      </c>
      <c r="L286" s="45">
        <f t="shared" si="9"/>
        <v>511605.1651979817</v>
      </c>
      <c r="M286" s="48">
        <f t="shared" si="10"/>
        <v>-0.027794942531905335</v>
      </c>
      <c r="N286" s="48">
        <f t="shared" si="2"/>
        <v>0.028985507246376708</v>
      </c>
      <c r="O286" s="49">
        <f t="shared" si="11"/>
        <v>1.1794871794871793</v>
      </c>
    </row>
    <row r="287" spans="2:15" ht="15" hidden="1">
      <c r="B287" s="40">
        <v>11</v>
      </c>
      <c r="C287" s="45">
        <f t="shared" si="3"/>
        <v>26615.384615384613</v>
      </c>
      <c r="D287" s="45">
        <f t="shared" si="4"/>
        <v>402559.9592826597</v>
      </c>
      <c r="E287" s="45">
        <f t="shared" si="5"/>
        <v>242001.36280576076</v>
      </c>
      <c r="F287" s="42">
        <f t="shared" si="0"/>
        <v>0.19998109017890725</v>
      </c>
      <c r="G287" s="42">
        <f t="shared" si="1"/>
        <v>0.06936416184971102</v>
      </c>
      <c r="H287" s="49">
        <f t="shared" si="6"/>
        <v>1.6634615384615383</v>
      </c>
      <c r="I287" s="37">
        <v>11</v>
      </c>
      <c r="J287" s="47">
        <f t="shared" si="7"/>
        <v>19418.80341880342</v>
      </c>
      <c r="K287" s="47">
        <f t="shared" si="8"/>
        <v>684550.0257916821</v>
      </c>
      <c r="L287" s="45">
        <f t="shared" si="9"/>
        <v>564030.65505371</v>
      </c>
      <c r="M287" s="48">
        <f t="shared" si="10"/>
        <v>0.1693335260422769</v>
      </c>
      <c r="N287" s="48">
        <f t="shared" si="2"/>
        <v>0.017605633802816902</v>
      </c>
      <c r="O287" s="49">
        <f t="shared" si="11"/>
        <v>1.2136752136752134</v>
      </c>
    </row>
    <row r="288" spans="2:15" ht="15" hidden="1">
      <c r="B288" s="40">
        <v>12</v>
      </c>
      <c r="C288" s="45">
        <f t="shared" si="3"/>
        <v>28461.538461538457</v>
      </c>
      <c r="D288" s="45">
        <f t="shared" si="4"/>
        <v>437613.31637282454</v>
      </c>
      <c r="E288" s="45">
        <f t="shared" si="5"/>
        <v>246009.6481231014</v>
      </c>
      <c r="F288" s="42">
        <f t="shared" si="0"/>
        <v>0.16355941602848892</v>
      </c>
      <c r="G288" s="42">
        <f t="shared" si="1"/>
        <v>0.0486486486486487</v>
      </c>
      <c r="H288" s="49">
        <f t="shared" si="6"/>
        <v>1.7788461538461537</v>
      </c>
      <c r="I288" s="37">
        <v>12</v>
      </c>
      <c r="J288" s="47">
        <f t="shared" si="7"/>
        <v>19760.683760683765</v>
      </c>
      <c r="K288" s="47">
        <f t="shared" si="8"/>
        <v>693043.4021456436</v>
      </c>
      <c r="L288" s="45">
        <f t="shared" si="9"/>
        <v>561149.3290729433</v>
      </c>
      <c r="M288" s="48">
        <f t="shared" si="10"/>
        <v>0.0418783603123304</v>
      </c>
      <c r="N288" s="48">
        <f t="shared" si="2"/>
        <v>0.01730103806228374</v>
      </c>
      <c r="O288" s="49">
        <f t="shared" si="11"/>
        <v>1.2350427350427349</v>
      </c>
    </row>
    <row r="289" spans="2:15" ht="15" hidden="1">
      <c r="B289" s="40">
        <v>13</v>
      </c>
      <c r="C289" s="45">
        <f t="shared" si="3"/>
        <v>29846.15384615384</v>
      </c>
      <c r="D289" s="45">
        <f t="shared" si="4"/>
        <v>405390.8294607765</v>
      </c>
      <c r="E289" s="45">
        <f t="shared" si="5"/>
        <v>217322.9188861895</v>
      </c>
      <c r="F289" s="42">
        <f t="shared" si="0"/>
        <v>-0.005621925571282726</v>
      </c>
      <c r="G289" s="42">
        <f t="shared" si="1"/>
        <v>0.06701030927835049</v>
      </c>
      <c r="H289" s="49">
        <f t="shared" si="6"/>
        <v>1.8653846153846152</v>
      </c>
      <c r="I289" s="37">
        <v>13</v>
      </c>
      <c r="J289" s="47">
        <f t="shared" si="7"/>
        <v>20102.56410256411</v>
      </c>
      <c r="K289" s="47">
        <f t="shared" si="8"/>
        <v>692308.8304750952</v>
      </c>
      <c r="L289" s="45">
        <f t="shared" si="9"/>
        <v>551021.3140516063</v>
      </c>
      <c r="M289" s="48">
        <f t="shared" si="10"/>
        <v>0.028357563524070775</v>
      </c>
      <c r="N289" s="48">
        <f t="shared" si="2"/>
        <v>0.01360544217687082</v>
      </c>
      <c r="O289" s="49">
        <f t="shared" si="11"/>
        <v>1.2564102564102564</v>
      </c>
    </row>
    <row r="290" spans="2:15" ht="15" hidden="1">
      <c r="B290" s="40">
        <v>14</v>
      </c>
      <c r="C290" s="45">
        <f t="shared" si="3"/>
        <v>31846.15384615384</v>
      </c>
      <c r="D290" s="45">
        <f t="shared" si="4"/>
        <v>386432.0982773627</v>
      </c>
      <c r="E290" s="45">
        <f t="shared" si="5"/>
        <v>194149.46000408562</v>
      </c>
      <c r="F290" s="42">
        <f t="shared" si="0"/>
        <v>0.03308983241556696</v>
      </c>
      <c r="G290" s="42">
        <f t="shared" si="1"/>
        <v>0.09017713365539455</v>
      </c>
      <c r="H290" s="49">
        <f t="shared" si="6"/>
        <v>1.9903846153846152</v>
      </c>
      <c r="I290" s="37">
        <v>14</v>
      </c>
      <c r="J290" s="47">
        <f t="shared" si="7"/>
        <v>20376.068376068382</v>
      </c>
      <c r="K290" s="47">
        <f t="shared" si="8"/>
        <v>752457.0015023226</v>
      </c>
      <c r="L290" s="45">
        <f t="shared" si="9"/>
        <v>590855.4978239714</v>
      </c>
      <c r="M290" s="48">
        <f t="shared" si="10"/>
        <v>0.11804982320082845</v>
      </c>
      <c r="N290" s="48">
        <f t="shared" si="2"/>
        <v>0.00671140939597313</v>
      </c>
      <c r="O290" s="49">
        <f t="shared" si="11"/>
        <v>1.2735042735042734</v>
      </c>
    </row>
    <row r="291" spans="2:15" ht="15" hidden="1">
      <c r="B291" s="40">
        <v>15</v>
      </c>
      <c r="C291" s="45">
        <f t="shared" si="3"/>
        <v>34717.94871794871</v>
      </c>
      <c r="D291" s="45">
        <f t="shared" si="4"/>
        <v>376520.129987845</v>
      </c>
      <c r="E291" s="45">
        <f t="shared" si="5"/>
        <v>173521.83243162135</v>
      </c>
      <c r="F291" s="42">
        <f t="shared" si="0"/>
        <v>0.06721156004281778</v>
      </c>
      <c r="G291" s="42">
        <f t="shared" si="1"/>
        <v>0.1329394387001477</v>
      </c>
      <c r="H291" s="49">
        <f t="shared" si="6"/>
        <v>2.1698717948717947</v>
      </c>
      <c r="I291" s="37">
        <v>15</v>
      </c>
      <c r="J291" s="47">
        <f t="shared" si="7"/>
        <v>20512.820512820515</v>
      </c>
      <c r="K291" s="47">
        <f t="shared" si="8"/>
        <v>723560.6018609641</v>
      </c>
      <c r="L291" s="45">
        <f t="shared" si="9"/>
        <v>564377.2694515522</v>
      </c>
      <c r="M291" s="48">
        <f t="shared" si="10"/>
        <v>-0.011295570533654159</v>
      </c>
      <c r="N291" s="48">
        <f t="shared" si="2"/>
        <v>0.013333333333333286</v>
      </c>
      <c r="O291" s="49">
        <f t="shared" si="11"/>
        <v>1.2820512820512817</v>
      </c>
    </row>
    <row r="292" spans="2:15" ht="15" hidden="1">
      <c r="B292" s="40">
        <v>16</v>
      </c>
      <c r="C292" s="45">
        <f t="shared" si="3"/>
        <v>39333.33333333333</v>
      </c>
      <c r="D292" s="45">
        <f t="shared" si="4"/>
        <v>375454.61244900804</v>
      </c>
      <c r="E292" s="45">
        <f t="shared" si="5"/>
        <v>152727.2999792575</v>
      </c>
      <c r="F292" s="42">
        <f t="shared" si="0"/>
        <v>0.10723677847580336</v>
      </c>
      <c r="G292" s="42">
        <f t="shared" si="1"/>
        <v>0.12516297262059967</v>
      </c>
      <c r="H292" s="49">
        <f t="shared" si="6"/>
        <v>2.458333333333333</v>
      </c>
      <c r="I292" s="37">
        <v>16</v>
      </c>
      <c r="J292" s="47">
        <f t="shared" si="7"/>
        <v>20786.324786324785</v>
      </c>
      <c r="K292" s="47">
        <f t="shared" si="8"/>
        <v>773968.8668021815</v>
      </c>
      <c r="L292" s="45">
        <f t="shared" si="9"/>
        <v>595752.3514201005</v>
      </c>
      <c r="M292" s="48">
        <f t="shared" si="10"/>
        <v>0.09982871593334479</v>
      </c>
      <c r="N292" s="48">
        <f t="shared" si="2"/>
        <v>0.01644736842105263</v>
      </c>
      <c r="O292" s="49">
        <f t="shared" si="11"/>
        <v>1.2991452991452985</v>
      </c>
    </row>
    <row r="293" spans="2:15" ht="15" hidden="1">
      <c r="B293" s="40">
        <v>17</v>
      </c>
      <c r="C293" s="45">
        <f t="shared" si="3"/>
        <v>44256.41025641024</v>
      </c>
      <c r="D293" s="45">
        <f t="shared" si="4"/>
        <v>341722.94213146676</v>
      </c>
      <c r="E293" s="45">
        <f t="shared" si="5"/>
        <v>123542.94084011315</v>
      </c>
      <c r="F293" s="42">
        <f t="shared" si="0"/>
        <v>0.02978758372088785</v>
      </c>
      <c r="G293" s="42">
        <f t="shared" si="1"/>
        <v>0.08922363847045195</v>
      </c>
      <c r="H293" s="49">
        <f t="shared" si="6"/>
        <v>2.7660256410256405</v>
      </c>
      <c r="I293" s="37">
        <v>17</v>
      </c>
      <c r="J293" s="47">
        <f t="shared" si="7"/>
        <v>21128.20512820513</v>
      </c>
      <c r="K293" s="47">
        <f t="shared" si="8"/>
        <v>813139.3348974034</v>
      </c>
      <c r="L293" s="45">
        <f t="shared" si="9"/>
        <v>615775.4186601698</v>
      </c>
      <c r="M293" s="48">
        <f t="shared" si="10"/>
        <v>0.07898650368472446</v>
      </c>
      <c r="N293" s="48">
        <f t="shared" si="2"/>
        <v>0.009708737864077693</v>
      </c>
      <c r="O293" s="49">
        <f t="shared" si="11"/>
        <v>1.3205128205128198</v>
      </c>
    </row>
    <row r="294" spans="2:15" ht="15" hidden="1">
      <c r="B294" s="40">
        <v>18</v>
      </c>
      <c r="C294" s="45">
        <f t="shared" si="3"/>
        <v>48205.12820512819</v>
      </c>
      <c r="D294" s="45">
        <f t="shared" si="4"/>
        <v>376612.6454539079</v>
      </c>
      <c r="E294" s="45">
        <f t="shared" si="5"/>
        <v>125003.3461506588</v>
      </c>
      <c r="F294" s="42">
        <f t="shared" si="0"/>
        <v>0.2616168145231786</v>
      </c>
      <c r="G294" s="42">
        <f t="shared" si="1"/>
        <v>0.03829787234042547</v>
      </c>
      <c r="H294" s="49">
        <f t="shared" si="6"/>
        <v>3.0128205128205123</v>
      </c>
      <c r="I294" s="37">
        <v>18</v>
      </c>
      <c r="J294" s="47">
        <f t="shared" si="7"/>
        <v>21333.333333333332</v>
      </c>
      <c r="K294" s="47">
        <f t="shared" si="8"/>
        <v>835051.5611195081</v>
      </c>
      <c r="L294" s="45">
        <f t="shared" si="9"/>
        <v>626288.6708396315</v>
      </c>
      <c r="M294" s="48">
        <f t="shared" si="10"/>
        <v>0.05389038314636225</v>
      </c>
      <c r="N294" s="48">
        <f t="shared" si="2"/>
        <v>0.019230769230769277</v>
      </c>
      <c r="O294" s="49">
        <f t="shared" si="11"/>
        <v>1.3333333333333326</v>
      </c>
    </row>
    <row r="295" spans="2:15" ht="15" hidden="1">
      <c r="B295" s="40">
        <v>19</v>
      </c>
      <c r="C295" s="45">
        <f t="shared" si="3"/>
        <v>50051.28205128203</v>
      </c>
      <c r="D295" s="45">
        <f t="shared" si="4"/>
        <v>370790.1075211921</v>
      </c>
      <c r="E295" s="45">
        <f t="shared" si="5"/>
        <v>118531.26387972536</v>
      </c>
      <c r="F295" s="42">
        <f t="shared" si="0"/>
        <v>0.12579743722464598</v>
      </c>
      <c r="G295" s="42">
        <f t="shared" si="1"/>
        <v>0.0379098360655738</v>
      </c>
      <c r="H295" s="49">
        <f t="shared" si="6"/>
        <v>3.1282051282051277</v>
      </c>
      <c r="I295" s="37">
        <v>19</v>
      </c>
      <c r="J295" s="47">
        <f t="shared" si="7"/>
        <v>21743.589743589746</v>
      </c>
      <c r="K295" s="47">
        <f t="shared" si="8"/>
        <v>774778.500877026</v>
      </c>
      <c r="L295" s="45">
        <f t="shared" si="9"/>
        <v>570120.0289472458</v>
      </c>
      <c r="M295" s="48">
        <f t="shared" si="10"/>
        <v>-0.04674886726994957</v>
      </c>
      <c r="N295" s="48">
        <f t="shared" si="2"/>
        <v>0.03459119496855339</v>
      </c>
      <c r="O295" s="49">
        <f t="shared" si="11"/>
        <v>1.3589743589743584</v>
      </c>
    </row>
    <row r="296" spans="2:15" ht="15" hidden="1">
      <c r="B296" s="40">
        <v>20</v>
      </c>
      <c r="C296" s="45">
        <f t="shared" si="3"/>
        <v>51948.71794871793</v>
      </c>
      <c r="D296" s="45">
        <f t="shared" si="4"/>
        <v>356946.00716726034</v>
      </c>
      <c r="E296" s="45">
        <f t="shared" si="5"/>
        <v>109937.96074648098</v>
      </c>
      <c r="F296" s="42">
        <f t="shared" si="0"/>
        <v>0.11050718464969042</v>
      </c>
      <c r="G296" s="42">
        <f t="shared" si="1"/>
        <v>0.039486673247778874</v>
      </c>
      <c r="H296" s="49">
        <f t="shared" si="6"/>
        <v>3.2467948717948714</v>
      </c>
      <c r="I296" s="37">
        <v>20</v>
      </c>
      <c r="J296" s="47">
        <f t="shared" si="7"/>
        <v>22495.726495726496</v>
      </c>
      <c r="K296" s="47">
        <f t="shared" si="8"/>
        <v>816686.1322212707</v>
      </c>
      <c r="L296" s="45">
        <f t="shared" si="9"/>
        <v>580864.9086315423</v>
      </c>
      <c r="M296" s="48">
        <f t="shared" si="10"/>
        <v>0.08434940874140943</v>
      </c>
      <c r="N296" s="48">
        <f t="shared" si="2"/>
        <v>0.030395136778115502</v>
      </c>
      <c r="O296" s="49">
        <f t="shared" si="11"/>
        <v>1.4059829059829052</v>
      </c>
    </row>
    <row r="297" spans="2:15" ht="15" hidden="1">
      <c r="B297" s="40">
        <v>21</v>
      </c>
      <c r="C297" s="45">
        <f t="shared" si="3"/>
        <v>53999.99999999998</v>
      </c>
      <c r="D297" s="45">
        <f t="shared" si="4"/>
        <v>392707.6567492524</v>
      </c>
      <c r="E297" s="45">
        <f t="shared" si="5"/>
        <v>116357.82422200074</v>
      </c>
      <c r="F297" s="42">
        <f t="shared" si="0"/>
        <v>0.2720495100172222</v>
      </c>
      <c r="G297" s="42">
        <f t="shared" si="1"/>
        <v>0.03798670465337132</v>
      </c>
      <c r="H297" s="49">
        <f t="shared" si="6"/>
        <v>3.374999999999999</v>
      </c>
      <c r="I297" s="37">
        <v>21</v>
      </c>
      <c r="J297" s="47">
        <f t="shared" si="7"/>
        <v>23179.48717948718</v>
      </c>
      <c r="K297" s="47">
        <f t="shared" si="8"/>
        <v>915710.6321613714</v>
      </c>
      <c r="L297" s="45">
        <f t="shared" si="9"/>
        <v>632083.4452087346</v>
      </c>
      <c r="M297" s="48">
        <f t="shared" si="10"/>
        <v>0.15178802047206513</v>
      </c>
      <c r="N297" s="48">
        <f t="shared" si="2"/>
        <v>0.04719764011799414</v>
      </c>
      <c r="O297" s="49">
        <f t="shared" si="11"/>
        <v>1.4487179487179478</v>
      </c>
    </row>
    <row r="298" spans="2:15" ht="15" hidden="1">
      <c r="B298" s="40">
        <v>22</v>
      </c>
      <c r="C298" s="45">
        <f t="shared" si="3"/>
        <v>56051.282051282025</v>
      </c>
      <c r="D298" s="45">
        <f t="shared" si="4"/>
        <v>400591.04988338245</v>
      </c>
      <c r="E298" s="45">
        <f t="shared" si="5"/>
        <v>114349.86968308815</v>
      </c>
      <c r="F298" s="42">
        <f t="shared" si="0"/>
        <v>0.1753162273674264</v>
      </c>
      <c r="G298" s="42">
        <f t="shared" si="1"/>
        <v>0.010978956999085113</v>
      </c>
      <c r="H298" s="49">
        <f t="shared" si="6"/>
        <v>3.5032051282051273</v>
      </c>
      <c r="I298" s="37">
        <v>22</v>
      </c>
      <c r="J298" s="47">
        <f t="shared" si="7"/>
        <v>24273.504273504273</v>
      </c>
      <c r="K298" s="47">
        <f t="shared" si="8"/>
        <v>846927.6071619542</v>
      </c>
      <c r="L298" s="45">
        <f t="shared" si="9"/>
        <v>558256.507256049</v>
      </c>
      <c r="M298" s="48">
        <f t="shared" si="10"/>
        <v>-0.04925941498519225</v>
      </c>
      <c r="N298" s="48">
        <f t="shared" si="2"/>
        <v>0.06197183098591557</v>
      </c>
      <c r="O298" s="49">
        <f t="shared" si="11"/>
        <v>1.5170940170940161</v>
      </c>
    </row>
    <row r="299" spans="2:15" ht="15" hidden="1">
      <c r="B299" s="40">
        <v>23</v>
      </c>
      <c r="C299" s="45">
        <f t="shared" si="3"/>
        <v>56666.666666666635</v>
      </c>
      <c r="D299" s="45">
        <f t="shared" si="4"/>
        <v>347270.5780924694</v>
      </c>
      <c r="E299" s="45">
        <f t="shared" si="5"/>
        <v>98052.86910846198</v>
      </c>
      <c r="F299" s="42">
        <f t="shared" si="0"/>
        <v>0.00898892011363781</v>
      </c>
      <c r="G299" s="42">
        <f t="shared" si="1"/>
        <v>0.04434389140271498</v>
      </c>
      <c r="H299" s="49">
        <f t="shared" si="6"/>
        <v>3.5416666666666656</v>
      </c>
      <c r="I299" s="37">
        <v>23</v>
      </c>
      <c r="J299" s="47">
        <f t="shared" si="7"/>
        <v>25777.77777777778</v>
      </c>
      <c r="K299" s="47">
        <f t="shared" si="8"/>
        <v>877990.5032144629</v>
      </c>
      <c r="L299" s="45">
        <f t="shared" si="9"/>
        <v>544959.6226848393</v>
      </c>
      <c r="M299" s="48">
        <f t="shared" si="10"/>
        <v>0.06815112126686287</v>
      </c>
      <c r="N299" s="48">
        <f t="shared" si="2"/>
        <v>0.05570291777188313</v>
      </c>
      <c r="O299" s="49">
        <f t="shared" si="11"/>
        <v>1.6111111111111103</v>
      </c>
    </row>
    <row r="300" spans="2:15" ht="15" hidden="1">
      <c r="B300" s="40">
        <v>24</v>
      </c>
      <c r="C300" s="45">
        <f t="shared" si="3"/>
        <v>59179.48717948715</v>
      </c>
      <c r="D300" s="45">
        <f t="shared" si="4"/>
        <v>330131.91809348797</v>
      </c>
      <c r="E300" s="45">
        <f t="shared" si="5"/>
        <v>89255.76988316141</v>
      </c>
      <c r="F300" s="42">
        <f t="shared" si="0"/>
        <v>0.13233668076424351</v>
      </c>
      <c r="G300" s="42">
        <f t="shared" si="1"/>
        <v>0.044194107452339634</v>
      </c>
      <c r="H300" s="49">
        <f t="shared" si="6"/>
        <v>3.698717948717948</v>
      </c>
      <c r="I300" s="37">
        <v>24</v>
      </c>
      <c r="J300" s="47">
        <f t="shared" si="7"/>
        <v>27213.67521367521</v>
      </c>
      <c r="K300" s="47">
        <f t="shared" si="8"/>
        <v>937195.6593642653</v>
      </c>
      <c r="L300" s="45">
        <f t="shared" si="9"/>
        <v>551014.5333950709</v>
      </c>
      <c r="M300" s="48">
        <f t="shared" si="10"/>
        <v>0.09997739985371988</v>
      </c>
      <c r="N300" s="48">
        <f t="shared" si="2"/>
        <v>0.03266331658291468</v>
      </c>
      <c r="O300" s="49">
        <f t="shared" si="11"/>
        <v>1.7008547008546997</v>
      </c>
    </row>
    <row r="301" spans="2:15" ht="15" hidden="1">
      <c r="B301" s="40">
        <v>25</v>
      </c>
      <c r="C301" s="45">
        <f t="shared" si="3"/>
        <v>61794.87179487175</v>
      </c>
      <c r="D301" s="45">
        <f t="shared" si="4"/>
        <v>328701.3726175389</v>
      </c>
      <c r="E301" s="45">
        <f t="shared" si="5"/>
        <v>85107.74129184413</v>
      </c>
      <c r="F301" s="42">
        <f t="shared" si="0"/>
        <v>0.20172917865586495</v>
      </c>
      <c r="G301" s="42">
        <f t="shared" si="1"/>
        <v>0.046473029045643106</v>
      </c>
      <c r="H301" s="49">
        <f t="shared" si="6"/>
        <v>3.862179487179486</v>
      </c>
      <c r="I301" s="37">
        <v>25</v>
      </c>
      <c r="J301" s="47">
        <f t="shared" si="7"/>
        <v>28102.5641025641</v>
      </c>
      <c r="K301" s="47">
        <f t="shared" si="8"/>
        <v>1012322.6456802405</v>
      </c>
      <c r="L301" s="45">
        <f t="shared" si="9"/>
        <v>576358.878562473</v>
      </c>
      <c r="M301" s="48">
        <f t="shared" si="10"/>
        <v>0.1118238413789746</v>
      </c>
      <c r="N301" s="48">
        <f t="shared" si="2"/>
        <v>0.03406326034063257</v>
      </c>
      <c r="O301" s="49">
        <f t="shared" si="11"/>
        <v>1.7564102564102553</v>
      </c>
    </row>
    <row r="302" spans="2:15" ht="15" hidden="1">
      <c r="B302" s="40">
        <v>26</v>
      </c>
      <c r="C302" s="45">
        <f t="shared" si="3"/>
        <v>64666.66666666663</v>
      </c>
      <c r="D302" s="45">
        <f t="shared" si="4"/>
        <v>272424.5443698114</v>
      </c>
      <c r="E302" s="45">
        <f t="shared" si="5"/>
        <v>67404.01097809769</v>
      </c>
      <c r="F302" s="42">
        <f t="shared" si="0"/>
        <v>0.028308850168872544</v>
      </c>
      <c r="G302" s="42">
        <f t="shared" si="1"/>
        <v>0.06106264869151481</v>
      </c>
      <c r="H302" s="49">
        <f t="shared" si="6"/>
        <v>4.041666666666665</v>
      </c>
      <c r="I302" s="37">
        <v>26</v>
      </c>
      <c r="J302" s="47">
        <f t="shared" si="7"/>
        <v>29059.82905982906</v>
      </c>
      <c r="K302" s="47">
        <f t="shared" si="8"/>
        <v>936834.5161346621</v>
      </c>
      <c r="L302" s="45">
        <f t="shared" si="9"/>
        <v>515810.0630012026</v>
      </c>
      <c r="M302" s="48">
        <f t="shared" si="10"/>
        <v>-0.04653100692788526</v>
      </c>
      <c r="N302" s="48">
        <f t="shared" si="2"/>
        <v>0.08705882352941183</v>
      </c>
      <c r="O302" s="49">
        <f t="shared" si="11"/>
        <v>1.816239316239315</v>
      </c>
    </row>
    <row r="303" spans="2:15" ht="15" hidden="1">
      <c r="B303" s="40">
        <v>27</v>
      </c>
      <c r="C303" s="45">
        <f t="shared" si="3"/>
        <v>68615.3846153846</v>
      </c>
      <c r="D303" s="45">
        <f t="shared" si="4"/>
        <v>250629.32578668318</v>
      </c>
      <c r="E303" s="45">
        <f t="shared" si="5"/>
        <v>58442.71273949565</v>
      </c>
      <c r="F303" s="42">
        <f t="shared" si="0"/>
        <v>0.19662684781353543</v>
      </c>
      <c r="G303" s="42">
        <f t="shared" si="1"/>
        <v>0.030642750373692032</v>
      </c>
      <c r="H303" s="49">
        <f t="shared" si="6"/>
        <v>4.288461538461537</v>
      </c>
      <c r="I303" s="37">
        <v>27</v>
      </c>
      <c r="J303" s="47">
        <f t="shared" si="7"/>
        <v>31589.74358974359</v>
      </c>
      <c r="K303" s="47">
        <f t="shared" si="8"/>
        <v>806961.1291975178</v>
      </c>
      <c r="L303" s="45">
        <f t="shared" si="9"/>
        <v>408720.5719312106</v>
      </c>
      <c r="M303" s="48">
        <f t="shared" si="10"/>
        <v>-0.10670946028371175</v>
      </c>
      <c r="N303" s="48">
        <f t="shared" si="2"/>
        <v>0.12337662337662328</v>
      </c>
      <c r="O303" s="49">
        <f t="shared" si="11"/>
        <v>1.9743589743589731</v>
      </c>
    </row>
    <row r="304" spans="2:15" ht="15" hidden="1">
      <c r="B304" s="40">
        <v>28</v>
      </c>
      <c r="C304" s="45">
        <f t="shared" si="3"/>
        <v>70717.9487179487</v>
      </c>
      <c r="D304" s="45">
        <f t="shared" si="4"/>
        <v>196523.56954616721</v>
      </c>
      <c r="E304" s="45">
        <f t="shared" si="5"/>
        <v>44463.635749386645</v>
      </c>
      <c r="F304" s="42">
        <f t="shared" si="0"/>
        <v>0.07716897551036592</v>
      </c>
      <c r="G304" s="42">
        <f t="shared" si="1"/>
        <v>0.0290065264684554</v>
      </c>
      <c r="H304" s="49">
        <f t="shared" si="6"/>
        <v>4.419871794871794</v>
      </c>
      <c r="I304" s="37">
        <v>28</v>
      </c>
      <c r="J304" s="47">
        <f t="shared" si="7"/>
        <v>35487.179487179485</v>
      </c>
      <c r="K304" s="47">
        <f t="shared" si="8"/>
        <v>929302.5336386495</v>
      </c>
      <c r="L304" s="45">
        <f t="shared" si="9"/>
        <v>418991.8937792757</v>
      </c>
      <c r="M304" s="48">
        <f t="shared" si="10"/>
        <v>0.19998109017890725</v>
      </c>
      <c r="N304" s="48">
        <f t="shared" si="2"/>
        <v>0.06936416184971102</v>
      </c>
      <c r="O304" s="49">
        <f t="shared" si="11"/>
        <v>2.2179487179487167</v>
      </c>
    </row>
    <row r="305" spans="2:15" ht="15" hidden="1">
      <c r="B305" s="40">
        <v>29</v>
      </c>
      <c r="C305" s="45">
        <f t="shared" si="3"/>
        <v>72769.23076923075</v>
      </c>
      <c r="D305" s="45">
        <f t="shared" si="4"/>
        <v>140834.0922862026</v>
      </c>
      <c r="E305" s="45">
        <f t="shared" si="5"/>
        <v>30965.6355132454</v>
      </c>
      <c r="F305" s="42">
        <f t="shared" si="0"/>
        <v>0.10665583273408728</v>
      </c>
      <c r="G305" s="42">
        <f t="shared" si="1"/>
        <v>0.02748414376321357</v>
      </c>
      <c r="H305" s="49">
        <f t="shared" si="6"/>
        <v>4.548076923076922</v>
      </c>
      <c r="I305" s="37">
        <v>29</v>
      </c>
      <c r="J305" s="47">
        <f t="shared" si="7"/>
        <v>37948.717948717946</v>
      </c>
      <c r="K305" s="47">
        <f t="shared" si="8"/>
        <v>1040246.5603323032</v>
      </c>
      <c r="L305" s="45">
        <f t="shared" si="9"/>
        <v>438590.44165362</v>
      </c>
      <c r="M305" s="48">
        <f t="shared" si="10"/>
        <v>0.16355941602848892</v>
      </c>
      <c r="N305" s="48">
        <f t="shared" si="2"/>
        <v>0.0486486486486487</v>
      </c>
      <c r="O305" s="49">
        <f t="shared" si="11"/>
        <v>2.3717948717948705</v>
      </c>
    </row>
    <row r="306" spans="2:15" ht="15" hidden="1">
      <c r="B306" s="40">
        <v>30</v>
      </c>
      <c r="C306" s="45">
        <f t="shared" si="3"/>
        <v>74769.23076923075</v>
      </c>
      <c r="D306" s="45">
        <f t="shared" si="4"/>
        <v>64771.11985510384</v>
      </c>
      <c r="E306" s="45">
        <f t="shared" si="5"/>
        <v>13860.486553355558</v>
      </c>
      <c r="F306" s="42">
        <f t="shared" si="0"/>
        <v>-0.012506024202507598</v>
      </c>
      <c r="G306" s="42">
        <f t="shared" si="1"/>
        <v>0.02674897119341548</v>
      </c>
      <c r="H306" s="49">
        <f t="shared" si="6"/>
        <v>4.673076923076922</v>
      </c>
      <c r="I306" s="37">
        <v>30</v>
      </c>
      <c r="J306" s="47">
        <f t="shared" si="7"/>
        <v>39794.87179487179</v>
      </c>
      <c r="K306" s="47">
        <f t="shared" si="8"/>
        <v>994715.3617031351</v>
      </c>
      <c r="L306" s="45">
        <f t="shared" si="9"/>
        <v>399937.1041899206</v>
      </c>
      <c r="M306" s="48">
        <f t="shared" si="10"/>
        <v>-0.005621925571282726</v>
      </c>
      <c r="N306" s="48">
        <f t="shared" si="2"/>
        <v>0.06701030927835049</v>
      </c>
      <c r="O306" s="49">
        <f t="shared" si="11"/>
        <v>2.4871794871794854</v>
      </c>
    </row>
    <row r="307" spans="2:15" ht="15" hidden="1">
      <c r="B307" s="40">
        <v>31</v>
      </c>
      <c r="C307" s="45">
        <f t="shared" si="3"/>
        <v>76769.23076923074</v>
      </c>
      <c r="D307" s="45">
        <f t="shared" si="4"/>
        <v>-5246.521467487561</v>
      </c>
      <c r="E307" s="45">
        <f t="shared" si="5"/>
        <v>-1093.463392021456</v>
      </c>
      <c r="F307" s="42">
        <f t="shared" si="0"/>
        <v>0.2558728252236113</v>
      </c>
      <c r="G307" s="42">
        <f t="shared" si="1"/>
        <v>0.025384101536406224</v>
      </c>
      <c r="H307" s="49">
        <f t="shared" si="6"/>
        <v>4.798076923076921</v>
      </c>
      <c r="I307" s="37">
        <v>31</v>
      </c>
      <c r="J307" s="47">
        <f t="shared" si="7"/>
        <v>42461.538461538454</v>
      </c>
      <c r="K307" s="47">
        <f t="shared" si="8"/>
        <v>984466.2652656437</v>
      </c>
      <c r="L307" s="45">
        <f t="shared" si="9"/>
        <v>370958.3028537211</v>
      </c>
      <c r="M307" s="48">
        <f t="shared" si="10"/>
        <v>0.03308983241556696</v>
      </c>
      <c r="N307" s="48">
        <f t="shared" si="2"/>
        <v>0.09017713365539455</v>
      </c>
      <c r="O307" s="49">
        <f t="shared" si="11"/>
        <v>2.653846153846152</v>
      </c>
    </row>
    <row r="308" spans="2:15" ht="15" hidden="1">
      <c r="B308" s="40">
        <v>32</v>
      </c>
      <c r="C308" s="45">
        <f t="shared" si="3"/>
        <v>78717.94871794869</v>
      </c>
      <c r="D308" s="45">
        <f t="shared" si="4"/>
        <v>-88789.47585536269</v>
      </c>
      <c r="E308" s="45">
        <f t="shared" si="5"/>
        <v>-18047.111704803367</v>
      </c>
      <c r="F308" s="42">
        <f t="shared" si="0"/>
        <v>0.1081706543224667</v>
      </c>
      <c r="G308" s="42">
        <f t="shared" si="1"/>
        <v>0.033224755700325695</v>
      </c>
      <c r="H308" s="49">
        <f t="shared" si="6"/>
        <v>4.919871794871793</v>
      </c>
      <c r="I308" s="37">
        <v>32</v>
      </c>
      <c r="J308" s="47">
        <f t="shared" si="7"/>
        <v>46290.59829059828</v>
      </c>
      <c r="K308" s="47">
        <f t="shared" si="8"/>
        <v>1002787.5488098626</v>
      </c>
      <c r="L308" s="45">
        <f t="shared" si="9"/>
        <v>346606.0360731286</v>
      </c>
      <c r="M308" s="48">
        <f t="shared" si="10"/>
        <v>0.06721156004281778</v>
      </c>
      <c r="N308" s="48">
        <f t="shared" si="2"/>
        <v>0.1329394387001477</v>
      </c>
      <c r="O308" s="49">
        <f t="shared" si="11"/>
        <v>2.893162393162391</v>
      </c>
    </row>
    <row r="309" spans="2:15" ht="15" hidden="1">
      <c r="B309" s="40">
        <v>33</v>
      </c>
      <c r="C309" s="45">
        <f t="shared" si="3"/>
        <v>81333.33333333331</v>
      </c>
      <c r="D309" s="45">
        <f t="shared" si="4"/>
        <v>-193797.67445548877</v>
      </c>
      <c r="E309" s="45">
        <f t="shared" si="5"/>
        <v>-38124.1326797683</v>
      </c>
      <c r="F309" s="42">
        <f t="shared" si="0"/>
        <v>0.18287942777813015</v>
      </c>
      <c r="G309" s="42">
        <f t="shared" si="1"/>
        <v>0.017023959646910575</v>
      </c>
      <c r="H309" s="49">
        <f t="shared" si="6"/>
        <v>5.083333333333331</v>
      </c>
      <c r="I309" s="37">
        <v>33</v>
      </c>
      <c r="J309" s="47">
        <f t="shared" si="7"/>
        <v>52444.44444444443</v>
      </c>
      <c r="K309" s="47">
        <f t="shared" si="8"/>
        <v>1055066.8239598474</v>
      </c>
      <c r="L309" s="45">
        <f t="shared" si="9"/>
        <v>321884.7937504622</v>
      </c>
      <c r="M309" s="48">
        <f t="shared" si="10"/>
        <v>0.10723677847580336</v>
      </c>
      <c r="N309" s="48">
        <f t="shared" si="2"/>
        <v>0.12516297262059967</v>
      </c>
      <c r="O309" s="49">
        <f t="shared" si="11"/>
        <v>3.277777777777775</v>
      </c>
    </row>
    <row r="310" spans="2:15" ht="15" hidden="1">
      <c r="B310" s="40">
        <v>34</v>
      </c>
      <c r="C310" s="45">
        <f t="shared" si="3"/>
        <v>82717.9487179487</v>
      </c>
      <c r="D310" s="45">
        <f t="shared" si="4"/>
        <v>-315012.82763459306</v>
      </c>
      <c r="E310" s="45">
        <f t="shared" si="5"/>
        <v>-60932.42543210977</v>
      </c>
      <c r="F310" s="42">
        <f t="shared" si="0"/>
        <v>0.16370876458411174</v>
      </c>
      <c r="G310" s="42">
        <f t="shared" si="1"/>
        <v>0.016119032858028483</v>
      </c>
      <c r="H310" s="49">
        <f t="shared" si="6"/>
        <v>5.169871794871794</v>
      </c>
      <c r="I310" s="37">
        <v>34</v>
      </c>
      <c r="J310" s="47">
        <f t="shared" si="7"/>
        <v>59008.547008546986</v>
      </c>
      <c r="K310" s="47">
        <f t="shared" si="8"/>
        <v>1026607.3072840031</v>
      </c>
      <c r="L310" s="45">
        <f t="shared" si="9"/>
        <v>278361.65689971833</v>
      </c>
      <c r="M310" s="48">
        <f t="shared" si="10"/>
        <v>0.02978758372088785</v>
      </c>
      <c r="N310" s="48">
        <f t="shared" si="2"/>
        <v>0.08922363847045195</v>
      </c>
      <c r="O310" s="49">
        <f t="shared" si="11"/>
        <v>3.6880341880341847</v>
      </c>
    </row>
    <row r="311" spans="2:15" ht="15" hidden="1">
      <c r="B311" s="40">
        <v>35</v>
      </c>
      <c r="C311" s="45">
        <f t="shared" si="3"/>
        <v>84051.28205128203</v>
      </c>
      <c r="D311" s="45">
        <f t="shared" si="4"/>
        <v>-421837.78750895034</v>
      </c>
      <c r="E311" s="45">
        <f t="shared" si="5"/>
        <v>-80301.03093519984</v>
      </c>
      <c r="F311" s="42">
        <f t="shared" si="0"/>
        <v>0.06378494146172026</v>
      </c>
      <c r="G311" s="42">
        <f t="shared" si="1"/>
        <v>0.02684563758389265</v>
      </c>
      <c r="H311" s="49">
        <f t="shared" si="6"/>
        <v>5.253205128205127</v>
      </c>
      <c r="I311" s="37">
        <v>35</v>
      </c>
      <c r="J311" s="47">
        <f t="shared" si="7"/>
        <v>64273.504273504244</v>
      </c>
      <c r="K311" s="47">
        <f t="shared" si="8"/>
        <v>1222504.0217852197</v>
      </c>
      <c r="L311" s="45">
        <f t="shared" si="9"/>
        <v>304325.46925291664</v>
      </c>
      <c r="M311" s="48">
        <f t="shared" si="10"/>
        <v>0.2616168145231786</v>
      </c>
      <c r="N311" s="48">
        <f t="shared" si="2"/>
        <v>0.03829787234042547</v>
      </c>
      <c r="O311" s="49">
        <f t="shared" si="11"/>
        <v>4.0170940170940135</v>
      </c>
    </row>
    <row r="312" spans="2:15" ht="15" hidden="1">
      <c r="B312" s="40">
        <v>36</v>
      </c>
      <c r="C312" s="45">
        <f t="shared" si="3"/>
        <v>86307.69230769228</v>
      </c>
      <c r="D312" s="45">
        <f t="shared" si="4"/>
        <v>-516529.94221461244</v>
      </c>
      <c r="E312" s="45">
        <f t="shared" si="5"/>
        <v>-95755.9964176822</v>
      </c>
      <c r="F312" s="42">
        <f t="shared" si="0"/>
        <v>0.01803142635475924</v>
      </c>
      <c r="G312" s="42">
        <f t="shared" si="1"/>
        <v>0.03386809269162203</v>
      </c>
      <c r="H312" s="49">
        <f t="shared" si="6"/>
        <v>5.394230769230767</v>
      </c>
      <c r="I312" s="37">
        <v>36</v>
      </c>
      <c r="J312" s="47">
        <f t="shared" si="7"/>
        <v>66735.0427350427</v>
      </c>
      <c r="K312" s="47">
        <f t="shared" si="8"/>
        <v>1305359.3033130078</v>
      </c>
      <c r="L312" s="45">
        <f t="shared" si="9"/>
        <v>312965.2428025042</v>
      </c>
      <c r="M312" s="48">
        <f t="shared" si="10"/>
        <v>0.12579743722464598</v>
      </c>
      <c r="N312" s="48">
        <f t="shared" si="2"/>
        <v>0.0379098360655738</v>
      </c>
      <c r="O312" s="49">
        <f t="shared" si="11"/>
        <v>4.170940170940167</v>
      </c>
    </row>
    <row r="313" spans="2:15" ht="15" hidden="1">
      <c r="B313" s="40">
        <v>37</v>
      </c>
      <c r="C313" s="45">
        <f t="shared" si="3"/>
        <v>89230.76923076919</v>
      </c>
      <c r="D313" s="45">
        <f t="shared" si="4"/>
        <v>-607495.7118172203</v>
      </c>
      <c r="E313" s="45">
        <f t="shared" si="5"/>
        <v>-108930.26556722577</v>
      </c>
      <c r="F313" s="42">
        <f t="shared" si="0"/>
        <v>0.003091891331680356</v>
      </c>
      <c r="G313" s="42">
        <f t="shared" si="1"/>
        <v>0.015517241379310279</v>
      </c>
      <c r="H313" s="49">
        <f t="shared" si="6"/>
        <v>5.576923076923074</v>
      </c>
      <c r="I313" s="37">
        <v>37</v>
      </c>
      <c r="J313" s="47">
        <f t="shared" si="7"/>
        <v>69264.95726495724</v>
      </c>
      <c r="K313" s="47">
        <f t="shared" si="8"/>
        <v>1376518.7899023367</v>
      </c>
      <c r="L313" s="45">
        <f t="shared" si="9"/>
        <v>317971.76390636433</v>
      </c>
      <c r="M313" s="48">
        <f t="shared" si="10"/>
        <v>0.11050718464969042</v>
      </c>
      <c r="N313" s="48">
        <f t="shared" si="2"/>
        <v>0.039486673247778874</v>
      </c>
      <c r="O313" s="49">
        <f t="shared" si="11"/>
        <v>4.329059829059825</v>
      </c>
    </row>
    <row r="314" spans="2:15" ht="15" hidden="1">
      <c r="B314" s="40">
        <v>38</v>
      </c>
      <c r="C314" s="45">
        <f t="shared" si="3"/>
        <v>90615.38461538457</v>
      </c>
      <c r="D314" s="45">
        <f t="shared" si="4"/>
        <v>-671419.360788158</v>
      </c>
      <c r="E314" s="45">
        <f t="shared" si="5"/>
        <v>-118552.82431573594</v>
      </c>
      <c r="F314" s="42">
        <f t="shared" si="0"/>
        <v>-0.04088786221975554</v>
      </c>
      <c r="G314" s="42">
        <f t="shared" si="1"/>
        <v>0.023769100169779386</v>
      </c>
      <c r="H314" s="49">
        <f t="shared" si="6"/>
        <v>5.663461538461536</v>
      </c>
      <c r="I314" s="37">
        <v>38</v>
      </c>
      <c r="J314" s="47">
        <f t="shared" si="7"/>
        <v>71999.99999999996</v>
      </c>
      <c r="K314" s="47">
        <f t="shared" si="8"/>
        <v>1669206.269864147</v>
      </c>
      <c r="L314" s="45">
        <f t="shared" si="9"/>
        <v>370934.7266364775</v>
      </c>
      <c r="M314" s="48">
        <f t="shared" si="10"/>
        <v>0.2720495100172222</v>
      </c>
      <c r="N314" s="48">
        <f t="shared" si="2"/>
        <v>0.03798670465337132</v>
      </c>
      <c r="O314" s="49">
        <f t="shared" si="11"/>
        <v>4.499999999999996</v>
      </c>
    </row>
    <row r="315" spans="2:15" ht="15" hidden="1">
      <c r="B315" s="40">
        <v>39</v>
      </c>
      <c r="C315" s="45">
        <f t="shared" si="3"/>
        <v>92769.23076923072</v>
      </c>
      <c r="D315" s="45">
        <f t="shared" si="4"/>
        <v>-873231.5596071113</v>
      </c>
      <c r="E315" s="45">
        <f t="shared" si="5"/>
        <v>-150607.1014911105</v>
      </c>
      <c r="F315" s="42">
        <f t="shared" si="0"/>
        <v>0.15191190306735786</v>
      </c>
      <c r="G315" s="42">
        <f t="shared" si="1"/>
        <v>0.01879491431730241</v>
      </c>
      <c r="H315" s="49">
        <f t="shared" si="6"/>
        <v>5.79807692307692</v>
      </c>
      <c r="I315" s="37">
        <v>39</v>
      </c>
      <c r="J315" s="47">
        <f t="shared" si="7"/>
        <v>74735.04273504269</v>
      </c>
      <c r="K315" s="47">
        <f t="shared" si="8"/>
        <v>1880559.0401875156</v>
      </c>
      <c r="L315" s="45">
        <f t="shared" si="9"/>
        <v>402608.24831095984</v>
      </c>
      <c r="M315" s="48">
        <f t="shared" si="10"/>
        <v>0.1753162273674264</v>
      </c>
      <c r="N315" s="48">
        <f t="shared" si="2"/>
        <v>0.010978956999085113</v>
      </c>
      <c r="O315" s="49">
        <f t="shared" si="11"/>
        <v>4.670940170940166</v>
      </c>
    </row>
    <row r="316" spans="2:15" ht="15" hidden="1">
      <c r="B316" s="40">
        <v>40</v>
      </c>
      <c r="C316" s="45">
        <f t="shared" si="3"/>
        <v>94512.82051282047</v>
      </c>
      <c r="D316" s="45">
        <f t="shared" si="4"/>
        <v>-1029886.2719669136</v>
      </c>
      <c r="E316" s="45">
        <f t="shared" si="5"/>
        <v>-174348.62553102398</v>
      </c>
      <c r="F316" s="42">
        <f t="shared" si="0"/>
        <v>0.06750972732016858</v>
      </c>
      <c r="G316" s="42">
        <f t="shared" si="1"/>
        <v>0.032555615843733045</v>
      </c>
      <c r="H316" s="49">
        <f t="shared" si="6"/>
        <v>5.907051282051279</v>
      </c>
      <c r="I316" s="37">
        <v>40</v>
      </c>
      <c r="J316" s="47">
        <f t="shared" si="7"/>
        <v>75555.5555555555</v>
      </c>
      <c r="K316" s="47">
        <f t="shared" si="8"/>
        <v>1821568.0981866696</v>
      </c>
      <c r="L316" s="45">
        <f t="shared" si="9"/>
        <v>385743.8325571775</v>
      </c>
      <c r="M316" s="48">
        <f t="shared" si="10"/>
        <v>0.00898892011363781</v>
      </c>
      <c r="N316" s="48">
        <f t="shared" si="2"/>
        <v>0.04434389140271498</v>
      </c>
      <c r="O316" s="49">
        <f t="shared" si="11"/>
        <v>4.722222222222217</v>
      </c>
    </row>
    <row r="317" spans="2:15" ht="15" hidden="1">
      <c r="B317" s="40">
        <v>41</v>
      </c>
      <c r="C317" s="45">
        <f t="shared" si="3"/>
        <v>97589.74358974355</v>
      </c>
      <c r="D317" s="45">
        <f t="shared" si="4"/>
        <v>-1183314.785011952</v>
      </c>
      <c r="E317" s="45">
        <f t="shared" si="5"/>
        <v>-194006.4177213501</v>
      </c>
      <c r="F317" s="42">
        <f t="shared" si="0"/>
        <v>0.05176577877366334</v>
      </c>
      <c r="G317" s="42">
        <f t="shared" si="1"/>
        <v>0.03415659485023647</v>
      </c>
      <c r="H317" s="49">
        <f t="shared" si="6"/>
        <v>6.099358974358971</v>
      </c>
      <c r="I317" s="37">
        <v>41</v>
      </c>
      <c r="J317" s="47">
        <f t="shared" si="7"/>
        <v>78905.98290598286</v>
      </c>
      <c r="K317" s="47">
        <f t="shared" si="8"/>
        <v>1978501.313245637</v>
      </c>
      <c r="L317" s="45">
        <f t="shared" si="9"/>
        <v>401186.5747829112</v>
      </c>
      <c r="M317" s="48">
        <f t="shared" si="10"/>
        <v>0.13233668076424351</v>
      </c>
      <c r="N317" s="48">
        <f t="shared" si="2"/>
        <v>0.044194107452339634</v>
      </c>
      <c r="O317" s="49">
        <f t="shared" si="11"/>
        <v>4.9316239316239265</v>
      </c>
    </row>
    <row r="318" spans="2:15" ht="15" hidden="1">
      <c r="B318" s="40">
        <v>42</v>
      </c>
      <c r="C318" s="45">
        <f t="shared" si="3"/>
        <v>100923.07692307688</v>
      </c>
      <c r="D318" s="45">
        <f t="shared" si="4"/>
        <v>-1381510.2113288655</v>
      </c>
      <c r="E318" s="45">
        <f t="shared" si="5"/>
        <v>-219019.91155213735</v>
      </c>
      <c r="F318" s="42">
        <f t="shared" si="0"/>
        <v>0.07884115422152237</v>
      </c>
      <c r="G318" s="42">
        <f t="shared" si="1"/>
        <v>0.02540650406504065</v>
      </c>
      <c r="H318" s="49">
        <f t="shared" si="6"/>
        <v>6.307692307692304</v>
      </c>
      <c r="I318" s="37">
        <v>42</v>
      </c>
      <c r="J318" s="47">
        <f t="shared" si="7"/>
        <v>82393.16239316233</v>
      </c>
      <c r="K318" s="47">
        <f t="shared" si="8"/>
        <v>2286919.0432548514</v>
      </c>
      <c r="L318" s="45">
        <f t="shared" si="9"/>
        <v>444098.8017606936</v>
      </c>
      <c r="M318" s="48">
        <f t="shared" si="10"/>
        <v>0.20172917865586495</v>
      </c>
      <c r="N318" s="48">
        <f t="shared" si="2"/>
        <v>0.046473029045643106</v>
      </c>
      <c r="O318" s="49">
        <f t="shared" si="11"/>
        <v>5.149572649572644</v>
      </c>
    </row>
    <row r="319" spans="2:15" ht="15" hidden="1">
      <c r="B319" s="40">
        <v>43</v>
      </c>
      <c r="C319" s="45">
        <f t="shared" si="3"/>
        <v>103487.17948717944</v>
      </c>
      <c r="D319" s="45">
        <f t="shared" si="4"/>
        <v>-1542628.7665540397</v>
      </c>
      <c r="E319" s="45">
        <f t="shared" si="5"/>
        <v>-238503.55558219063</v>
      </c>
      <c r="F319" s="42">
        <f t="shared" si="0"/>
        <v>0.04021016772805409</v>
      </c>
      <c r="G319" s="42">
        <f t="shared" si="1"/>
        <v>0.041</v>
      </c>
      <c r="H319" s="49">
        <f t="shared" si="6"/>
        <v>6.467948717948714</v>
      </c>
      <c r="I319" s="37">
        <v>43</v>
      </c>
      <c r="J319" s="47">
        <f t="shared" si="7"/>
        <v>86222.22222222216</v>
      </c>
      <c r="K319" s="47">
        <f t="shared" si="8"/>
        <v>2264216.4435914145</v>
      </c>
      <c r="L319" s="45">
        <f t="shared" si="9"/>
        <v>420163.876130366</v>
      </c>
      <c r="M319" s="48">
        <f t="shared" si="10"/>
        <v>0.028308850168872544</v>
      </c>
      <c r="N319" s="48">
        <f t="shared" si="2"/>
        <v>0.06106264869151481</v>
      </c>
      <c r="O319" s="49">
        <f t="shared" si="11"/>
        <v>5.388888888888883</v>
      </c>
    </row>
    <row r="320" spans="2:15" ht="15" hidden="1">
      <c r="B320" s="40">
        <v>44</v>
      </c>
      <c r="C320" s="45">
        <f t="shared" si="3"/>
        <v>107730.15384615379</v>
      </c>
      <c r="D320" s="45">
        <f t="shared" si="4"/>
        <v>-1442659.9541464178</v>
      </c>
      <c r="E320" s="45">
        <f t="shared" si="5"/>
        <v>-214262.7522773819</v>
      </c>
      <c r="F320" s="42">
        <f t="shared" si="0"/>
        <v>-0.1300969415587684</v>
      </c>
      <c r="G320" s="42">
        <f t="shared" si="1"/>
        <v>0.001</v>
      </c>
      <c r="H320" s="49">
        <f t="shared" si="6"/>
        <v>6.7331346153846106</v>
      </c>
      <c r="I320" s="37">
        <v>44</v>
      </c>
      <c r="J320" s="47">
        <f t="shared" si="7"/>
        <v>91487.17948717944</v>
      </c>
      <c r="K320" s="47">
        <f t="shared" si="8"/>
        <v>2608940.588316231</v>
      </c>
      <c r="L320" s="45">
        <f t="shared" si="9"/>
        <v>456272.1208266058</v>
      </c>
      <c r="M320" s="48">
        <f t="shared" si="10"/>
        <v>0.19662684781353543</v>
      </c>
      <c r="N320" s="48">
        <f t="shared" si="2"/>
        <v>0.030642750373692032</v>
      </c>
      <c r="O320" s="49">
        <f t="shared" si="11"/>
        <v>5.717948717948713</v>
      </c>
    </row>
    <row r="321" spans="2:15" ht="15" hidden="1">
      <c r="B321" s="40">
        <v>45</v>
      </c>
      <c r="C321" s="45">
        <f t="shared" si="3"/>
        <v>107837.88399999993</v>
      </c>
      <c r="D321" s="45">
        <f t="shared" si="4"/>
        <v>-1737405.576486144</v>
      </c>
      <c r="E321" s="45">
        <f t="shared" si="5"/>
        <v>-257780.366163141</v>
      </c>
      <c r="F321" s="42">
        <f t="shared" si="0"/>
        <v>0.12489000000000001</v>
      </c>
      <c r="G321" s="42">
        <f t="shared" si="1"/>
        <v>-0.0034</v>
      </c>
      <c r="H321" s="49">
        <f t="shared" si="6"/>
        <v>6.739867749999995</v>
      </c>
      <c r="I321" s="37">
        <v>45</v>
      </c>
      <c r="J321" s="47">
        <f t="shared" si="7"/>
        <v>94290.59829059825</v>
      </c>
      <c r="K321" s="47">
        <f t="shared" si="8"/>
        <v>2712341.1079582353</v>
      </c>
      <c r="L321" s="45">
        <f t="shared" si="9"/>
        <v>460252.22571590106</v>
      </c>
      <c r="M321" s="48">
        <f t="shared" si="10"/>
        <v>0.07716897551036592</v>
      </c>
      <c r="N321" s="48">
        <f t="shared" si="2"/>
        <v>0.0290065264684554</v>
      </c>
      <c r="O321" s="49">
        <f t="shared" si="11"/>
        <v>5.893162393162388</v>
      </c>
    </row>
    <row r="322" spans="2:15" ht="15" hidden="1">
      <c r="B322" s="40">
        <v>46</v>
      </c>
      <c r="C322" s="45">
        <f t="shared" si="3"/>
        <v>107471.23519439994</v>
      </c>
      <c r="D322" s="45">
        <f t="shared" si="4"/>
        <v>-1975253.9791978705</v>
      </c>
      <c r="E322" s="45">
        <f t="shared" si="5"/>
        <v>-294069.9770501265</v>
      </c>
      <c r="F322" s="42">
        <f t="shared" si="0"/>
        <v>0.07279000000000002</v>
      </c>
      <c r="G322" s="42">
        <f t="shared" si="1"/>
        <v>0.0164</v>
      </c>
      <c r="H322" s="49">
        <f t="shared" si="6"/>
        <v>6.716952199649995</v>
      </c>
      <c r="I322" s="37">
        <v>46</v>
      </c>
      <c r="J322" s="47">
        <f t="shared" si="7"/>
        <v>97025.64102564099</v>
      </c>
      <c r="K322" s="47">
        <f t="shared" si="8"/>
        <v>2899428.2911907025</v>
      </c>
      <c r="L322" s="45">
        <f t="shared" si="9"/>
        <v>478129.82391728327</v>
      </c>
      <c r="M322" s="48">
        <f t="shared" si="10"/>
        <v>0.10665583273408728</v>
      </c>
      <c r="N322" s="48">
        <f t="shared" si="2"/>
        <v>0.02748414376321357</v>
      </c>
      <c r="O322" s="49">
        <f t="shared" si="11"/>
        <v>6.0641025641025585</v>
      </c>
    </row>
    <row r="323" spans="2:15" ht="15" hidden="1">
      <c r="B323" s="40">
        <v>47</v>
      </c>
      <c r="C323" s="45">
        <f t="shared" si="3"/>
        <v>109233.76345158809</v>
      </c>
      <c r="D323" s="45">
        <f t="shared" si="4"/>
        <v>-2134503.7606626176</v>
      </c>
      <c r="E323" s="45">
        <f t="shared" si="5"/>
        <v>-312651.13543156395</v>
      </c>
      <c r="F323" s="42">
        <f t="shared" si="0"/>
        <v>0.024640000000000002</v>
      </c>
      <c r="G323" s="42">
        <f t="shared" si="1"/>
        <v>0.0316</v>
      </c>
      <c r="H323" s="49">
        <f t="shared" si="6"/>
        <v>6.827110215724255</v>
      </c>
      <c r="I323" s="37">
        <v>47</v>
      </c>
      <c r="J323" s="47">
        <f t="shared" si="7"/>
        <v>99692.30769230766</v>
      </c>
      <c r="K323" s="47">
        <f t="shared" si="8"/>
        <v>2764099.0403217305</v>
      </c>
      <c r="L323" s="45">
        <f t="shared" si="9"/>
        <v>443620.833631883</v>
      </c>
      <c r="M323" s="48">
        <f t="shared" si="10"/>
        <v>-0.012506024202507598</v>
      </c>
      <c r="N323" s="48">
        <f t="shared" si="2"/>
        <v>0.02674897119341548</v>
      </c>
      <c r="O323" s="49">
        <f t="shared" si="11"/>
        <v>6.2307692307692255</v>
      </c>
    </row>
    <row r="324" spans="2:15" ht="15" hidden="1">
      <c r="B324" s="40">
        <v>48</v>
      </c>
      <c r="C324" s="45">
        <f t="shared" si="3"/>
        <v>112685.55037665828</v>
      </c>
      <c r="D324" s="45">
        <f t="shared" si="4"/>
        <v>-2404053.923006204</v>
      </c>
      <c r="E324" s="45">
        <f t="shared" si="5"/>
        <v>-341346.89531646366</v>
      </c>
      <c r="F324" s="42">
        <f t="shared" si="0"/>
        <v>0.07160000000000001</v>
      </c>
      <c r="G324" s="42">
        <f t="shared" si="1"/>
        <v>0.0207</v>
      </c>
      <c r="H324" s="49">
        <f t="shared" si="6"/>
        <v>7.042846898541142</v>
      </c>
      <c r="I324" s="37">
        <v>48</v>
      </c>
      <c r="J324" s="47">
        <f t="shared" si="7"/>
        <v>102358.9743589743</v>
      </c>
      <c r="K324" s="47">
        <f t="shared" si="8"/>
        <v>3355902.4566296395</v>
      </c>
      <c r="L324" s="45">
        <f t="shared" si="9"/>
        <v>524569.9230803851</v>
      </c>
      <c r="M324" s="48">
        <f t="shared" si="10"/>
        <v>0.2558728252236113</v>
      </c>
      <c r="N324" s="48">
        <f t="shared" si="2"/>
        <v>0.025384101536406224</v>
      </c>
      <c r="O324" s="49">
        <f t="shared" si="11"/>
        <v>6.397435897435891</v>
      </c>
    </row>
    <row r="325" spans="2:15" ht="15" hidden="1">
      <c r="B325" s="40">
        <v>49</v>
      </c>
      <c r="C325" s="45">
        <f t="shared" si="3"/>
        <v>115018.14126945511</v>
      </c>
      <c r="D325" s="45">
        <f t="shared" si="4"/>
        <v>-2867038.6090567405</v>
      </c>
      <c r="E325" s="45">
        <f t="shared" si="5"/>
        <v>-398829.4128092475</v>
      </c>
      <c r="F325" s="42">
        <f t="shared" si="0"/>
        <v>0.14135999999999999</v>
      </c>
      <c r="G325" s="42">
        <f t="shared" si="1"/>
        <v>0.0147</v>
      </c>
      <c r="H325" s="49">
        <f t="shared" si="6"/>
        <v>7.188633829340943</v>
      </c>
      <c r="I325" s="37">
        <v>49</v>
      </c>
      <c r="J325" s="47">
        <f t="shared" si="7"/>
        <v>104957.26495726491</v>
      </c>
      <c r="K325" s="47">
        <f t="shared" si="8"/>
        <v>3608278.7082352145</v>
      </c>
      <c r="L325" s="45">
        <f t="shared" si="9"/>
        <v>550056.8193661505</v>
      </c>
      <c r="M325" s="48">
        <f t="shared" si="10"/>
        <v>0.1081706543224667</v>
      </c>
      <c r="N325" s="48">
        <f t="shared" si="2"/>
        <v>0.033224755700325695</v>
      </c>
      <c r="O325" s="49">
        <f t="shared" si="11"/>
        <v>6.559829059829053</v>
      </c>
    </row>
    <row r="326" spans="2:15" ht="15" hidden="1">
      <c r="B326" s="40">
        <v>50</v>
      </c>
      <c r="C326" s="45">
        <f t="shared" si="3"/>
        <v>116708.90794611609</v>
      </c>
      <c r="D326" s="45">
        <f t="shared" si="4"/>
        <v>-2954493.586372559</v>
      </c>
      <c r="E326" s="45">
        <f t="shared" si="5"/>
        <v>-405041.0394019465</v>
      </c>
      <c r="F326" s="42">
        <f t="shared" si="0"/>
        <v>-0.01</v>
      </c>
      <c r="G326" s="42">
        <f t="shared" si="1"/>
        <v>0</v>
      </c>
      <c r="H326" s="49">
        <f t="shared" si="6"/>
        <v>7.294306746632254</v>
      </c>
      <c r="I326" s="37">
        <v>50</v>
      </c>
      <c r="J326" s="47">
        <f t="shared" si="7"/>
        <v>108444.4444444444</v>
      </c>
      <c r="K326" s="47">
        <f t="shared" si="8"/>
        <v>4149798.0802439777</v>
      </c>
      <c r="L326" s="45">
        <f t="shared" si="9"/>
        <v>612265.2905278006</v>
      </c>
      <c r="M326" s="48">
        <f t="shared" si="10"/>
        <v>0.18287942777813015</v>
      </c>
      <c r="N326" s="48">
        <f t="shared" si="2"/>
        <v>0.017023959646910575</v>
      </c>
      <c r="O326" s="49">
        <f t="shared" si="11"/>
        <v>6.7777777777777715</v>
      </c>
    </row>
    <row r="327" ht="15" hidden="1">
      <c r="B327" s="50"/>
    </row>
    <row r="328" ht="15" hidden="1">
      <c r="B328" s="50"/>
    </row>
    <row r="329" ht="15" hidden="1">
      <c r="B329" s="50"/>
    </row>
    <row r="330" ht="15" hidden="1">
      <c r="B330" s="50"/>
    </row>
    <row r="331" ht="15" hidden="1">
      <c r="B331" s="50"/>
    </row>
    <row r="332" ht="15" hidden="1">
      <c r="B332" s="50"/>
    </row>
    <row r="333" ht="15" hidden="1">
      <c r="B333" s="50"/>
    </row>
    <row r="334" ht="15" hidden="1">
      <c r="B334" s="50"/>
    </row>
    <row r="335" ht="15" hidden="1">
      <c r="B335" s="50"/>
    </row>
    <row r="336" ht="15" hidden="1">
      <c r="B336" s="50"/>
    </row>
    <row r="337" ht="15" hidden="1">
      <c r="B337" s="50"/>
    </row>
    <row r="338" ht="15" hidden="1">
      <c r="B338" s="50"/>
    </row>
    <row r="339" ht="15" hidden="1">
      <c r="B339" s="50"/>
    </row>
    <row r="340" ht="15" hidden="1">
      <c r="B340" s="50"/>
    </row>
    <row r="341" ht="15" hidden="1">
      <c r="B341" s="50"/>
    </row>
    <row r="342" ht="15" hidden="1">
      <c r="B342" s="50"/>
    </row>
    <row r="343" ht="15" hidden="1">
      <c r="B343" s="50"/>
    </row>
    <row r="344" ht="15" hidden="1">
      <c r="B344" s="50"/>
    </row>
    <row r="345" spans="2:3" ht="15" hidden="1">
      <c r="B345" s="40"/>
      <c r="C345" s="36"/>
    </row>
    <row r="346" spans="2:3" ht="15" hidden="1">
      <c r="B346" s="40"/>
      <c r="C346" s="36"/>
    </row>
    <row r="347" spans="2:3" ht="15" hidden="1">
      <c r="B347" s="40"/>
      <c r="C347" s="36"/>
    </row>
    <row r="348" spans="2:10" ht="15" hidden="1">
      <c r="B348" s="51" t="s">
        <v>110</v>
      </c>
      <c r="D348" s="41"/>
      <c r="E348" s="41"/>
      <c r="F348" s="41"/>
      <c r="G348" s="43" t="s">
        <v>112</v>
      </c>
      <c r="I348" s="37" t="s">
        <v>113</v>
      </c>
      <c r="J348" s="37" t="s">
        <v>114</v>
      </c>
    </row>
    <row r="349" spans="2:12" ht="15" hidden="1">
      <c r="B349" s="51" t="s">
        <v>115</v>
      </c>
      <c r="C349" t="s">
        <v>106</v>
      </c>
      <c r="D349" t="s">
        <v>116</v>
      </c>
      <c r="E349" s="52" t="s">
        <v>117</v>
      </c>
      <c r="F349" s="52" t="s">
        <v>118</v>
      </c>
      <c r="G349" s="52" t="s">
        <v>109</v>
      </c>
      <c r="H349" t="s">
        <v>110</v>
      </c>
      <c r="I349" s="37" t="s">
        <v>119</v>
      </c>
      <c r="J349" s="52" t="s">
        <v>119</v>
      </c>
      <c r="K349" t="s">
        <v>120</v>
      </c>
      <c r="L349" t="s">
        <v>121</v>
      </c>
    </row>
    <row r="350" spans="2:12" ht="15" hidden="1">
      <c r="B350" s="53">
        <v>0</v>
      </c>
      <c r="C350">
        <v>1948</v>
      </c>
      <c r="D350" s="42">
        <v>0.0509944454398852</v>
      </c>
      <c r="E350" s="42">
        <v>0.03707288108145613</v>
      </c>
      <c r="F350" s="42">
        <v>0.010609039511250693</v>
      </c>
      <c r="G350" s="42">
        <f aca="true" t="shared" si="12" ref="G350:G413">$P$408*D350+$Q$408*E350+$R$408*F350</f>
        <v>0</v>
      </c>
      <c r="H350" s="42">
        <v>0.029914529914530037</v>
      </c>
      <c r="I350">
        <v>1</v>
      </c>
      <c r="J350" s="54">
        <f>I350</f>
        <v>1</v>
      </c>
      <c r="K350" s="55">
        <v>40</v>
      </c>
      <c r="L350" s="55">
        <v>53.6</v>
      </c>
    </row>
    <row r="351" spans="2:12" ht="15" hidden="1">
      <c r="B351" s="56">
        <f>(J350-J351)/J350</f>
        <v>-0.02991452991453003</v>
      </c>
      <c r="C351">
        <v>1949</v>
      </c>
      <c r="D351" s="42">
        <v>0.18064648117839618</v>
      </c>
      <c r="E351" s="42">
        <v>0.043265209001780956</v>
      </c>
      <c r="F351" s="42">
        <v>0.011215525806312247</v>
      </c>
      <c r="G351" s="42">
        <f t="shared" si="12"/>
        <v>0</v>
      </c>
      <c r="H351" s="42">
        <v>-0.02074688796680498</v>
      </c>
      <c r="I351" s="54">
        <f>I350*(1+H350)</f>
        <v>1.02991452991453</v>
      </c>
      <c r="J351" s="54">
        <f>J350*(1+H350)</f>
        <v>1.02991452991453</v>
      </c>
      <c r="K351" s="55">
        <v>41</v>
      </c>
      <c r="L351" s="55">
        <v>52.7</v>
      </c>
    </row>
    <row r="352" spans="2:12" ht="15" hidden="1">
      <c r="B352" s="56">
        <f aca="true" t="shared" si="13" ref="B352:B415">(J351-J352)/J351</f>
        <v>0.020746887966805117</v>
      </c>
      <c r="C352">
        <v>1950</v>
      </c>
      <c r="D352" s="42">
        <v>0.30581066250794187</v>
      </c>
      <c r="E352" s="42">
        <v>0.0189090753583316</v>
      </c>
      <c r="F352" s="42">
        <v>0.012192479310920766</v>
      </c>
      <c r="G352" s="42">
        <f t="shared" si="12"/>
        <v>0</v>
      </c>
      <c r="H352" s="42">
        <v>0.059322033898305024</v>
      </c>
      <c r="I352" s="54">
        <f aca="true" t="shared" si="14" ref="I352:I415">I351*(1+H351)</f>
        <v>1.0085470085470085</v>
      </c>
      <c r="J352" s="54">
        <f aca="true" t="shared" si="15" ref="J352:J415">J351*(1+H351)</f>
        <v>1.0085470085470085</v>
      </c>
      <c r="K352" s="55">
        <v>42</v>
      </c>
      <c r="L352" s="55">
        <v>51.7</v>
      </c>
    </row>
    <row r="353" spans="2:12" ht="15" hidden="1">
      <c r="B353" s="56">
        <f t="shared" si="13"/>
        <v>-0.05932203389830488</v>
      </c>
      <c r="C353">
        <v>1951</v>
      </c>
      <c r="D353" s="42">
        <v>0.24553798518190884</v>
      </c>
      <c r="E353" s="42">
        <v>-0.0021020453845939325</v>
      </c>
      <c r="F353" s="42">
        <v>0.01556844506615567</v>
      </c>
      <c r="G353" s="42">
        <f t="shared" si="12"/>
        <v>0</v>
      </c>
      <c r="H353" s="42">
        <v>0.06</v>
      </c>
      <c r="I353" s="54">
        <f t="shared" si="14"/>
        <v>1.0683760683760681</v>
      </c>
      <c r="J353" s="54">
        <f t="shared" si="15"/>
        <v>1.0683760683760681</v>
      </c>
      <c r="K353" s="55">
        <v>43</v>
      </c>
      <c r="L353" s="55">
        <v>50.7</v>
      </c>
    </row>
    <row r="354" spans="2:12" ht="15" hidden="1">
      <c r="B354" s="56">
        <f t="shared" si="13"/>
        <v>-0.06000000000000001</v>
      </c>
      <c r="C354">
        <v>1952</v>
      </c>
      <c r="D354" s="42">
        <v>0.18500630360281975</v>
      </c>
      <c r="E354" s="42">
        <v>0.03426786909723082</v>
      </c>
      <c r="F354" s="42">
        <v>0.01745445038995034</v>
      </c>
      <c r="G354" s="42">
        <f t="shared" si="12"/>
        <v>0</v>
      </c>
      <c r="H354" s="42">
        <v>0.007547169811320728</v>
      </c>
      <c r="I354" s="54">
        <f t="shared" si="14"/>
        <v>1.1324786324786322</v>
      </c>
      <c r="J354" s="54">
        <f t="shared" si="15"/>
        <v>1.1324786324786322</v>
      </c>
      <c r="K354" s="55">
        <v>44</v>
      </c>
      <c r="L354" s="55">
        <v>49.8</v>
      </c>
    </row>
    <row r="355" spans="2:12" ht="15" hidden="1">
      <c r="B355" s="56">
        <f t="shared" si="13"/>
        <v>-0.00754716981132073</v>
      </c>
      <c r="C355">
        <v>1953</v>
      </c>
      <c r="D355" s="42">
        <v>-0.010998561496044166</v>
      </c>
      <c r="E355" s="42">
        <v>0.020610800845849375</v>
      </c>
      <c r="F355" s="42">
        <v>0.018666229022213647</v>
      </c>
      <c r="G355" s="42">
        <f t="shared" si="12"/>
        <v>0</v>
      </c>
      <c r="H355" s="42">
        <v>0.007490636704119823</v>
      </c>
      <c r="I355" s="54">
        <f t="shared" si="14"/>
        <v>1.1410256410256407</v>
      </c>
      <c r="J355" s="54">
        <f t="shared" si="15"/>
        <v>1.1410256410256407</v>
      </c>
      <c r="K355" s="55">
        <v>45</v>
      </c>
      <c r="L355" s="55">
        <v>48.8</v>
      </c>
    </row>
    <row r="356" spans="2:12" ht="15" hidden="1">
      <c r="B356" s="56">
        <f t="shared" si="13"/>
        <v>-0.007490636704119825</v>
      </c>
      <c r="C356">
        <v>1954</v>
      </c>
      <c r="D356" s="42">
        <v>0.5240447259173964</v>
      </c>
      <c r="E356" s="42">
        <v>0.04657834445661915</v>
      </c>
      <c r="F356" s="42">
        <v>0.009272172038558268</v>
      </c>
      <c r="G356" s="42">
        <f t="shared" si="12"/>
        <v>0</v>
      </c>
      <c r="H356" s="42">
        <v>-0.007434944237918189</v>
      </c>
      <c r="I356" s="54">
        <f t="shared" si="14"/>
        <v>1.1495726495726493</v>
      </c>
      <c r="J356" s="54">
        <f t="shared" si="15"/>
        <v>1.1495726495726493</v>
      </c>
      <c r="K356" s="55">
        <v>46</v>
      </c>
      <c r="L356" s="55">
        <v>47.9</v>
      </c>
    </row>
    <row r="357" spans="2:12" ht="15" hidden="1">
      <c r="B357" s="56">
        <f t="shared" si="13"/>
        <v>0.007434944237918191</v>
      </c>
      <c r="C357">
        <v>1955</v>
      </c>
      <c r="D357" s="42">
        <v>0.31428571428571433</v>
      </c>
      <c r="E357" s="42">
        <v>0.010755144385433875</v>
      </c>
      <c r="F357" s="42">
        <v>0.018004157583689864</v>
      </c>
      <c r="G357" s="42">
        <f t="shared" si="12"/>
        <v>0</v>
      </c>
      <c r="H357" s="42">
        <v>0.0037453183520599785</v>
      </c>
      <c r="I357" s="54">
        <f t="shared" si="14"/>
        <v>1.1410256410256407</v>
      </c>
      <c r="J357" s="54">
        <f t="shared" si="15"/>
        <v>1.1410256410256407</v>
      </c>
      <c r="K357" s="55">
        <v>47</v>
      </c>
      <c r="L357" s="55">
        <v>47</v>
      </c>
    </row>
    <row r="358" spans="2:12" ht="15" hidden="1">
      <c r="B358" s="56">
        <f t="shared" si="13"/>
        <v>-0.0037453183520599126</v>
      </c>
      <c r="C358">
        <v>1956</v>
      </c>
      <c r="D358" s="42">
        <v>0.06627636077577084</v>
      </c>
      <c r="E358" s="42">
        <v>-0.017922834507263237</v>
      </c>
      <c r="F358" s="42">
        <v>0.02664497397444561</v>
      </c>
      <c r="G358" s="42">
        <f t="shared" si="12"/>
        <v>0</v>
      </c>
      <c r="H358" s="42">
        <v>0.029850746268656744</v>
      </c>
      <c r="I358" s="54">
        <f t="shared" si="14"/>
        <v>1.145299145299145</v>
      </c>
      <c r="J358" s="54">
        <f t="shared" si="15"/>
        <v>1.145299145299145</v>
      </c>
      <c r="K358" s="55">
        <v>48</v>
      </c>
      <c r="L358" s="55">
        <v>46</v>
      </c>
    </row>
    <row r="359" spans="2:12" ht="15" hidden="1">
      <c r="B359" s="56">
        <f t="shared" si="13"/>
        <v>-0.029850746268656813</v>
      </c>
      <c r="C359">
        <v>1957</v>
      </c>
      <c r="D359" s="42">
        <v>-0.10853681029468107</v>
      </c>
      <c r="E359" s="42">
        <v>0.04468834497791469</v>
      </c>
      <c r="F359" s="42">
        <v>0.03275609097009749</v>
      </c>
      <c r="G359" s="42">
        <f t="shared" si="12"/>
        <v>0</v>
      </c>
      <c r="H359" s="42">
        <v>0.028985507246376708</v>
      </c>
      <c r="I359" s="54">
        <f t="shared" si="14"/>
        <v>1.1794871794871793</v>
      </c>
      <c r="J359" s="54">
        <f t="shared" si="15"/>
        <v>1.1794871794871793</v>
      </c>
      <c r="K359" s="55">
        <v>49</v>
      </c>
      <c r="L359" s="55">
        <v>45.1</v>
      </c>
    </row>
    <row r="360" spans="2:12" ht="15" hidden="1">
      <c r="B360" s="56">
        <f t="shared" si="13"/>
        <v>-0.028985507246376715</v>
      </c>
      <c r="C360">
        <v>1958</v>
      </c>
      <c r="D360" s="42">
        <v>0.4334426177327202</v>
      </c>
      <c r="E360" s="42">
        <v>0.008486813926451694</v>
      </c>
      <c r="F360" s="42">
        <v>0.017130719859629672</v>
      </c>
      <c r="G360" s="42">
        <f t="shared" si="12"/>
        <v>0</v>
      </c>
      <c r="H360" s="42">
        <v>0.017605633802816902</v>
      </c>
      <c r="I360" s="54">
        <f t="shared" si="14"/>
        <v>1.2136752136752134</v>
      </c>
      <c r="J360" s="54">
        <f t="shared" si="15"/>
        <v>1.2136752136752134</v>
      </c>
      <c r="K360" s="55">
        <v>50</v>
      </c>
      <c r="L360" s="55">
        <v>44.2</v>
      </c>
    </row>
    <row r="361" spans="2:12" ht="15" hidden="1">
      <c r="B361" s="56">
        <f t="shared" si="13"/>
        <v>-0.017605633802817027</v>
      </c>
      <c r="C361">
        <v>1959</v>
      </c>
      <c r="D361" s="42">
        <v>0.11904405029561167</v>
      </c>
      <c r="E361" s="42">
        <v>0.0015684061716933553</v>
      </c>
      <c r="F361" s="42">
        <v>0.034765371082390494</v>
      </c>
      <c r="G361" s="42">
        <f t="shared" si="12"/>
        <v>0</v>
      </c>
      <c r="H361" s="42">
        <v>0.01730103806228374</v>
      </c>
      <c r="I361" s="54">
        <f t="shared" si="14"/>
        <v>1.2350427350427349</v>
      </c>
      <c r="J361" s="54">
        <f t="shared" si="15"/>
        <v>1.2350427350427349</v>
      </c>
      <c r="K361" s="55">
        <v>51</v>
      </c>
      <c r="L361" s="55">
        <v>43.3</v>
      </c>
    </row>
    <row r="362" spans="2:12" ht="15" hidden="1">
      <c r="B362" s="56">
        <f t="shared" si="13"/>
        <v>-0.017301038062283856</v>
      </c>
      <c r="C362">
        <v>1960</v>
      </c>
      <c r="D362" s="42">
        <v>0.004831852524320332</v>
      </c>
      <c r="E362" s="42">
        <v>0.06722378547997736</v>
      </c>
      <c r="F362" s="42">
        <v>0.028129297743539658</v>
      </c>
      <c r="G362" s="42">
        <f t="shared" si="12"/>
        <v>0</v>
      </c>
      <c r="H362" s="42">
        <v>0.01360544217687082</v>
      </c>
      <c r="I362" s="54">
        <f t="shared" si="14"/>
        <v>1.2564102564102564</v>
      </c>
      <c r="J362" s="54">
        <f t="shared" si="15"/>
        <v>1.2564102564102564</v>
      </c>
      <c r="K362" s="55">
        <v>52</v>
      </c>
      <c r="L362" s="55">
        <v>42.3</v>
      </c>
    </row>
    <row r="363" spans="2:12" ht="15" hidden="1">
      <c r="B363" s="56">
        <f t="shared" si="13"/>
        <v>-0.013605442176870701</v>
      </c>
      <c r="C363">
        <v>1961</v>
      </c>
      <c r="D363" s="42">
        <v>0.2681125433837071</v>
      </c>
      <c r="E363" s="42">
        <v>0.0368076742964992</v>
      </c>
      <c r="F363" s="42">
        <v>0.024009686990959817</v>
      </c>
      <c r="G363" s="42">
        <f t="shared" si="12"/>
        <v>0</v>
      </c>
      <c r="H363" s="42">
        <v>0.00671140939597313</v>
      </c>
      <c r="I363" s="54">
        <f t="shared" si="14"/>
        <v>1.2735042735042734</v>
      </c>
      <c r="J363" s="54">
        <f t="shared" si="15"/>
        <v>1.2735042735042734</v>
      </c>
      <c r="K363" s="55">
        <v>53</v>
      </c>
      <c r="L363" s="55">
        <v>41.4</v>
      </c>
    </row>
    <row r="364" spans="2:12" ht="15" hidden="1">
      <c r="B364" s="56">
        <f t="shared" si="13"/>
        <v>-0.0067114093959729565</v>
      </c>
      <c r="C364">
        <v>1962</v>
      </c>
      <c r="D364" s="42">
        <v>-0.08784162578836718</v>
      </c>
      <c r="E364" s="42">
        <v>0.06203704210624288</v>
      </c>
      <c r="F364" s="42">
        <v>0.028225587285712714</v>
      </c>
      <c r="G364" s="42">
        <f t="shared" si="12"/>
        <v>0</v>
      </c>
      <c r="H364" s="42">
        <v>0.013333333333333286</v>
      </c>
      <c r="I364" s="54">
        <f t="shared" si="14"/>
        <v>1.2820512820512817</v>
      </c>
      <c r="J364" s="54">
        <f t="shared" si="15"/>
        <v>1.2820512820512817</v>
      </c>
      <c r="K364" s="55">
        <v>54</v>
      </c>
      <c r="L364" s="55">
        <v>40.5</v>
      </c>
    </row>
    <row r="365" spans="2:12" ht="15" hidden="1">
      <c r="B365" s="56">
        <f t="shared" si="13"/>
        <v>-0.013333333333333116</v>
      </c>
      <c r="C365">
        <v>1963</v>
      </c>
      <c r="D365" s="42">
        <v>0.22691711801687606</v>
      </c>
      <c r="E365" s="42">
        <v>0.03167198055554839</v>
      </c>
      <c r="F365" s="42">
        <v>0.0322587844882017</v>
      </c>
      <c r="G365" s="42">
        <f t="shared" si="12"/>
        <v>0</v>
      </c>
      <c r="H365" s="42">
        <v>0.01644736842105263</v>
      </c>
      <c r="I365" s="54">
        <f t="shared" si="14"/>
        <v>1.2991452991452985</v>
      </c>
      <c r="J365" s="54">
        <f t="shared" si="15"/>
        <v>1.2991452991452985</v>
      </c>
      <c r="K365" s="55">
        <v>55</v>
      </c>
      <c r="L365" s="55">
        <v>39.6</v>
      </c>
    </row>
    <row r="366" spans="2:12" ht="15" hidden="1">
      <c r="B366" s="56">
        <f t="shared" si="13"/>
        <v>-0.016447368421052582</v>
      </c>
      <c r="C366">
        <v>1964</v>
      </c>
      <c r="D366" s="42">
        <v>0.16357235539878168</v>
      </c>
      <c r="E366" s="42">
        <v>0.03987608209561166</v>
      </c>
      <c r="F366" s="42">
        <v>0.036195204774059485</v>
      </c>
      <c r="G366" s="42">
        <f t="shared" si="12"/>
        <v>0</v>
      </c>
      <c r="H366" s="42">
        <v>0.009708737864077693</v>
      </c>
      <c r="I366" s="54">
        <f t="shared" si="14"/>
        <v>1.3205128205128198</v>
      </c>
      <c r="J366" s="54">
        <f t="shared" si="15"/>
        <v>1.3205128205128198</v>
      </c>
      <c r="K366" s="55">
        <v>56</v>
      </c>
      <c r="L366" s="55">
        <v>38.7</v>
      </c>
    </row>
    <row r="367" spans="2:12" ht="15" hidden="1">
      <c r="B367" s="56">
        <f t="shared" si="13"/>
        <v>-0.009708737864077641</v>
      </c>
      <c r="C367">
        <v>1965</v>
      </c>
      <c r="D367" s="42">
        <v>0.12356046926011408</v>
      </c>
      <c r="E367" s="42">
        <v>0.020820419675849137</v>
      </c>
      <c r="F367" s="42">
        <v>0.04055985604392049</v>
      </c>
      <c r="G367" s="42">
        <f t="shared" si="12"/>
        <v>0</v>
      </c>
      <c r="H367" s="42">
        <v>0.019230769230769277</v>
      </c>
      <c r="I367" s="54">
        <f t="shared" si="14"/>
        <v>1.3333333333333326</v>
      </c>
      <c r="J367" s="54">
        <f t="shared" si="15"/>
        <v>1.3333333333333326</v>
      </c>
      <c r="K367" s="55">
        <v>57</v>
      </c>
      <c r="L367" s="55">
        <v>37.9</v>
      </c>
    </row>
    <row r="368" spans="2:12" ht="15" hidden="1">
      <c r="B368" s="56">
        <f t="shared" si="13"/>
        <v>-0.01923076923076934</v>
      </c>
      <c r="C368">
        <v>1966</v>
      </c>
      <c r="D368" s="42">
        <v>-0.1010449345818265</v>
      </c>
      <c r="E368" s="42">
        <v>-0.002548883010270842</v>
      </c>
      <c r="F368" s="42">
        <v>0.04943548067916459</v>
      </c>
      <c r="G368" s="42">
        <f t="shared" si="12"/>
        <v>0</v>
      </c>
      <c r="H368" s="42">
        <v>0.03459119496855339</v>
      </c>
      <c r="I368" s="54">
        <f t="shared" si="14"/>
        <v>1.3589743589743584</v>
      </c>
      <c r="J368" s="54">
        <f t="shared" si="15"/>
        <v>1.3589743589743584</v>
      </c>
      <c r="K368" s="55">
        <v>58</v>
      </c>
      <c r="L368" s="55">
        <v>37</v>
      </c>
    </row>
    <row r="369" spans="2:12" ht="15" hidden="1">
      <c r="B369" s="56">
        <f t="shared" si="13"/>
        <v>-0.034591194968553354</v>
      </c>
      <c r="C369">
        <v>1967</v>
      </c>
      <c r="D369" s="42">
        <v>0.23942173638922679</v>
      </c>
      <c r="E369" s="42">
        <v>-0.01162551998659772</v>
      </c>
      <c r="F369" s="42">
        <v>0.04393474179017566</v>
      </c>
      <c r="G369" s="42">
        <f t="shared" si="12"/>
        <v>0</v>
      </c>
      <c r="H369" s="42">
        <v>0.030395136778115502</v>
      </c>
      <c r="I369" s="54">
        <f t="shared" si="14"/>
        <v>1.4059829059829052</v>
      </c>
      <c r="J369" s="54">
        <f t="shared" si="15"/>
        <v>1.4059829059829052</v>
      </c>
      <c r="K369" s="55">
        <v>59</v>
      </c>
      <c r="L369" s="55">
        <v>36.1</v>
      </c>
    </row>
    <row r="370" spans="2:12" ht="15" hidden="1">
      <c r="B370" s="56">
        <f t="shared" si="13"/>
        <v>-0.03039513677811541</v>
      </c>
      <c r="C370">
        <v>1968</v>
      </c>
      <c r="D370" s="42">
        <v>0.11002447907337749</v>
      </c>
      <c r="E370" s="42">
        <v>0.22456921042202826</v>
      </c>
      <c r="F370" s="42">
        <v>0.05493623631700003</v>
      </c>
      <c r="G370" s="42">
        <f t="shared" si="12"/>
        <v>0</v>
      </c>
      <c r="H370" s="42">
        <v>0.04719764011799414</v>
      </c>
      <c r="I370" s="54">
        <f t="shared" si="14"/>
        <v>1.4487179487179478</v>
      </c>
      <c r="J370" s="54">
        <f t="shared" si="15"/>
        <v>1.4487179487179478</v>
      </c>
      <c r="K370" s="55">
        <v>60</v>
      </c>
      <c r="L370" s="55">
        <v>35.2</v>
      </c>
    </row>
    <row r="371" spans="2:12" ht="15" hidden="1">
      <c r="B371" s="56">
        <f t="shared" si="13"/>
        <v>-0.047197640117994114</v>
      </c>
      <c r="C371">
        <v>1969</v>
      </c>
      <c r="D371" s="42">
        <v>-0.08465452511322194</v>
      </c>
      <c r="E371" s="42">
        <v>-0.024591090749585764</v>
      </c>
      <c r="F371" s="42">
        <v>0.06897940434889414</v>
      </c>
      <c r="G371" s="42">
        <f t="shared" si="12"/>
        <v>0</v>
      </c>
      <c r="H371" s="42">
        <v>0.06197183098591557</v>
      </c>
      <c r="I371" s="54">
        <f t="shared" si="14"/>
        <v>1.5170940170940161</v>
      </c>
      <c r="J371" s="54">
        <f t="shared" si="15"/>
        <v>1.5170940170940161</v>
      </c>
      <c r="K371" s="55">
        <v>61</v>
      </c>
      <c r="L371" s="55">
        <v>34.4</v>
      </c>
    </row>
    <row r="372" spans="2:12" ht="15" hidden="1">
      <c r="B372" s="56">
        <f t="shared" si="13"/>
        <v>-0.061971830985915605</v>
      </c>
      <c r="C372">
        <v>1970</v>
      </c>
      <c r="D372" s="42">
        <v>0.039403170305184206</v>
      </c>
      <c r="E372" s="42">
        <v>0.11178887787406869</v>
      </c>
      <c r="F372" s="42">
        <v>0.06495414207754846</v>
      </c>
      <c r="G372" s="42">
        <f t="shared" si="12"/>
        <v>0</v>
      </c>
      <c r="H372" s="42">
        <v>0.05570291777188313</v>
      </c>
      <c r="I372" s="54">
        <f t="shared" si="14"/>
        <v>1.6111111111111103</v>
      </c>
      <c r="J372" s="54">
        <f t="shared" si="15"/>
        <v>1.6111111111111103</v>
      </c>
      <c r="K372" s="55">
        <v>62</v>
      </c>
      <c r="L372" s="55">
        <v>33.5</v>
      </c>
    </row>
    <row r="373" spans="2:12" ht="15" hidden="1">
      <c r="B373" s="56">
        <f t="shared" si="13"/>
        <v>-0.05570291777188312</v>
      </c>
      <c r="C373">
        <v>1971</v>
      </c>
      <c r="D373" s="42">
        <v>0.14300606948703323</v>
      </c>
      <c r="E373" s="42">
        <v>0.09682023772713864</v>
      </c>
      <c r="F373" s="42">
        <v>0.04364853195337255</v>
      </c>
      <c r="G373" s="42">
        <f t="shared" si="12"/>
        <v>0</v>
      </c>
      <c r="H373" s="42">
        <v>0.03266331658291468</v>
      </c>
      <c r="I373" s="54">
        <f t="shared" si="14"/>
        <v>1.7008547008546997</v>
      </c>
      <c r="J373" s="54">
        <f t="shared" si="15"/>
        <v>1.7008547008546997</v>
      </c>
      <c r="K373" s="55">
        <v>63</v>
      </c>
      <c r="L373" s="55">
        <v>32.7</v>
      </c>
    </row>
    <row r="374" spans="2:12" ht="15" hidden="1">
      <c r="B374" s="56">
        <f t="shared" si="13"/>
        <v>-0.03266331658291461</v>
      </c>
      <c r="C374">
        <v>1972</v>
      </c>
      <c r="D374" s="42">
        <v>0.18994917410391907</v>
      </c>
      <c r="E374" s="42">
        <v>0.08322543212385644</v>
      </c>
      <c r="F374" s="42">
        <v>0.04231455675478742</v>
      </c>
      <c r="G374" s="42">
        <f t="shared" si="12"/>
        <v>0</v>
      </c>
      <c r="H374" s="42">
        <v>0.03406326034063257</v>
      </c>
      <c r="I374" s="54">
        <f t="shared" si="14"/>
        <v>1.7564102564102553</v>
      </c>
      <c r="J374" s="54">
        <f t="shared" si="15"/>
        <v>1.7564102564102553</v>
      </c>
      <c r="K374" s="55">
        <v>64</v>
      </c>
      <c r="L374" s="55">
        <v>31.8</v>
      </c>
    </row>
    <row r="375" spans="2:12" ht="15" hidden="1">
      <c r="B375" s="56">
        <f t="shared" si="13"/>
        <v>-0.034063260340632506</v>
      </c>
      <c r="C375">
        <v>1973</v>
      </c>
      <c r="D375" s="42">
        <v>-0.14688732935302537</v>
      </c>
      <c r="E375" s="42">
        <v>0.029869693631752764</v>
      </c>
      <c r="F375" s="42">
        <v>0.07289077997448512</v>
      </c>
      <c r="G375" s="42">
        <f t="shared" si="12"/>
        <v>0</v>
      </c>
      <c r="H375" s="42">
        <v>0.08705882352941183</v>
      </c>
      <c r="I375" s="54">
        <f t="shared" si="14"/>
        <v>1.816239316239315</v>
      </c>
      <c r="J375" s="54">
        <f t="shared" si="15"/>
        <v>1.816239316239315</v>
      </c>
      <c r="K375" s="55">
        <v>65</v>
      </c>
      <c r="L375" s="55">
        <v>31</v>
      </c>
    </row>
    <row r="376" spans="2:12" ht="15" hidden="1">
      <c r="B376" s="56">
        <f t="shared" si="13"/>
        <v>-0.08705882352941188</v>
      </c>
      <c r="C376">
        <v>1974</v>
      </c>
      <c r="D376" s="42">
        <v>-0.2646741269971195</v>
      </c>
      <c r="E376" s="42">
        <v>0.0023316119269224085</v>
      </c>
      <c r="F376" s="42">
        <v>0.07994384551674834</v>
      </c>
      <c r="G376" s="42">
        <f t="shared" si="12"/>
        <v>0</v>
      </c>
      <c r="H376" s="42">
        <v>0.12337662337662328</v>
      </c>
      <c r="I376" s="54">
        <f t="shared" si="14"/>
        <v>1.9743589743589731</v>
      </c>
      <c r="J376" s="54">
        <f t="shared" si="15"/>
        <v>1.9743589743589731</v>
      </c>
      <c r="K376" s="55">
        <v>66</v>
      </c>
      <c r="L376" s="55">
        <v>30.2</v>
      </c>
    </row>
    <row r="377" spans="2:12" ht="15" hidden="1">
      <c r="B377" s="56">
        <f t="shared" si="13"/>
        <v>-0.12337662337662346</v>
      </c>
      <c r="C377">
        <v>1975</v>
      </c>
      <c r="D377" s="42">
        <v>0.37228668507789425</v>
      </c>
      <c r="E377" s="42">
        <v>0.11039353181908779</v>
      </c>
      <c r="F377" s="42">
        <v>0.05869650238205639</v>
      </c>
      <c r="G377" s="42">
        <f t="shared" si="12"/>
        <v>0</v>
      </c>
      <c r="H377" s="42">
        <v>0.06936416184971102</v>
      </c>
      <c r="I377" s="54">
        <f t="shared" si="14"/>
        <v>2.2179487179487167</v>
      </c>
      <c r="J377" s="54">
        <f t="shared" si="15"/>
        <v>2.2179487179487167</v>
      </c>
      <c r="K377" s="55">
        <v>67</v>
      </c>
      <c r="L377" s="55">
        <v>29.4</v>
      </c>
    </row>
    <row r="378" spans="2:12" ht="15" hidden="1">
      <c r="B378" s="56">
        <f t="shared" si="13"/>
        <v>-0.06936416184971098</v>
      </c>
      <c r="C378">
        <v>1976</v>
      </c>
      <c r="D378" s="42">
        <v>0.23926940815648573</v>
      </c>
      <c r="E378" s="42">
        <v>0.1455687179392407</v>
      </c>
      <c r="F378" s="42">
        <v>0.05067293796274259</v>
      </c>
      <c r="G378" s="42">
        <f t="shared" si="12"/>
        <v>0</v>
      </c>
      <c r="H378" s="42">
        <v>0.0486486486486487</v>
      </c>
      <c r="I378" s="54">
        <f t="shared" si="14"/>
        <v>2.3717948717948705</v>
      </c>
      <c r="J378" s="54">
        <f t="shared" si="15"/>
        <v>2.3717948717948705</v>
      </c>
      <c r="K378" s="55">
        <v>68</v>
      </c>
      <c r="L378" s="55">
        <v>28.6</v>
      </c>
    </row>
    <row r="379" spans="2:12" ht="15" hidden="1">
      <c r="B379" s="56">
        <f t="shared" si="13"/>
        <v>-0.048648648648648506</v>
      </c>
      <c r="C379">
        <v>1977</v>
      </c>
      <c r="D379" s="42">
        <v>-0.07156449141989736</v>
      </c>
      <c r="E379" s="42">
        <v>0.055101224791748574</v>
      </c>
      <c r="F379" s="42">
        <v>0.05453258600801933</v>
      </c>
      <c r="G379" s="42">
        <f t="shared" si="12"/>
        <v>0</v>
      </c>
      <c r="H379" s="42">
        <v>0.06701030927835049</v>
      </c>
      <c r="I379" s="54">
        <f t="shared" si="14"/>
        <v>2.4871794871794854</v>
      </c>
      <c r="J379" s="54">
        <f t="shared" si="15"/>
        <v>2.4871794871794854</v>
      </c>
      <c r="K379" s="55">
        <v>69</v>
      </c>
      <c r="L379" s="55">
        <v>27.8</v>
      </c>
    </row>
    <row r="380" spans="2:12" ht="15" hidden="1">
      <c r="B380" s="56">
        <f t="shared" si="13"/>
        <v>-0.0670103092783505</v>
      </c>
      <c r="C380">
        <v>1978</v>
      </c>
      <c r="D380" s="42">
        <v>0.0657083051470526</v>
      </c>
      <c r="E380" s="42">
        <v>0.018333644591372714</v>
      </c>
      <c r="F380" s="42">
        <v>0.07639688061059563</v>
      </c>
      <c r="G380" s="42">
        <f t="shared" si="12"/>
        <v>0</v>
      </c>
      <c r="H380" s="42">
        <v>0.09017713365539455</v>
      </c>
      <c r="I380" s="54">
        <f t="shared" si="14"/>
        <v>2.653846153846152</v>
      </c>
      <c r="J380" s="54">
        <f t="shared" si="15"/>
        <v>2.653846153846152</v>
      </c>
      <c r="K380" s="55">
        <v>70</v>
      </c>
      <c r="L380" s="57">
        <v>27.4</v>
      </c>
    </row>
    <row r="381" spans="2:12" ht="15" hidden="1">
      <c r="B381" s="56">
        <f t="shared" si="13"/>
        <v>-0.09017713365539444</v>
      </c>
      <c r="C381">
        <v>1979</v>
      </c>
      <c r="D381" s="42">
        <v>0.18609383761443044</v>
      </c>
      <c r="E381" s="42">
        <v>-0.01557978863738241</v>
      </c>
      <c r="F381" s="42">
        <v>0.105639193157368</v>
      </c>
      <c r="G381" s="42">
        <f t="shared" si="12"/>
        <v>0</v>
      </c>
      <c r="H381" s="42">
        <v>0.1329394387001477</v>
      </c>
      <c r="I381" s="54">
        <f t="shared" si="14"/>
        <v>2.893162393162391</v>
      </c>
      <c r="J381" s="54">
        <f t="shared" si="15"/>
        <v>2.893162393162391</v>
      </c>
      <c r="K381" s="55">
        <v>71</v>
      </c>
      <c r="L381" s="57">
        <v>26.5</v>
      </c>
    </row>
    <row r="382" spans="2:12" ht="15" hidden="1">
      <c r="B382" s="56">
        <f t="shared" si="13"/>
        <v>-0.13293943870014766</v>
      </c>
      <c r="C382">
        <v>1980</v>
      </c>
      <c r="D382" s="42">
        <v>0.32503665182887304</v>
      </c>
      <c r="E382" s="42">
        <v>-0.049761466130805225</v>
      </c>
      <c r="F382" s="42">
        <v>0.12102850809656751</v>
      </c>
      <c r="G382" s="42">
        <f t="shared" si="12"/>
        <v>0</v>
      </c>
      <c r="H382" s="42">
        <v>0.12516297262059967</v>
      </c>
      <c r="I382" s="54">
        <f t="shared" si="14"/>
        <v>3.277777777777775</v>
      </c>
      <c r="J382" s="54">
        <f t="shared" si="15"/>
        <v>3.277777777777775</v>
      </c>
      <c r="K382" s="55">
        <v>72</v>
      </c>
      <c r="L382" s="57">
        <v>25.6</v>
      </c>
    </row>
    <row r="383" spans="2:12" ht="15" hidden="1">
      <c r="B383" s="56">
        <f t="shared" si="13"/>
        <v>-0.12516297262059967</v>
      </c>
      <c r="C383">
        <v>1981</v>
      </c>
      <c r="D383" s="42">
        <v>-0.04923255778992684</v>
      </c>
      <c r="E383" s="42">
        <v>0.0897683275951218</v>
      </c>
      <c r="F383" s="42">
        <v>0.14596443039297693</v>
      </c>
      <c r="G383" s="42">
        <f t="shared" si="12"/>
        <v>0</v>
      </c>
      <c r="H383" s="42">
        <v>0.08922363847045195</v>
      </c>
      <c r="I383" s="54">
        <f t="shared" si="14"/>
        <v>3.6880341880341847</v>
      </c>
      <c r="J383" s="54">
        <f t="shared" si="15"/>
        <v>3.6880341880341847</v>
      </c>
      <c r="K383" s="55">
        <v>73</v>
      </c>
      <c r="L383" s="57">
        <v>24.7</v>
      </c>
    </row>
    <row r="384" spans="2:12" ht="15" hidden="1">
      <c r="B384" s="56">
        <f t="shared" si="13"/>
        <v>-0.08922363847045192</v>
      </c>
      <c r="C384">
        <v>1982</v>
      </c>
      <c r="D384" s="42">
        <v>0.21546668971645605</v>
      </c>
      <c r="E384" s="42">
        <v>0.34898334702757766</v>
      </c>
      <c r="F384" s="42">
        <v>0.10938465122807314</v>
      </c>
      <c r="G384" s="42">
        <f t="shared" si="12"/>
        <v>0</v>
      </c>
      <c r="H384" s="42">
        <v>0.03829787234042547</v>
      </c>
      <c r="I384" s="54">
        <f t="shared" si="14"/>
        <v>4.0170940170940135</v>
      </c>
      <c r="J384" s="54">
        <f t="shared" si="15"/>
        <v>4.0170940170940135</v>
      </c>
      <c r="K384" s="55">
        <v>74</v>
      </c>
      <c r="L384" s="57">
        <v>23.8</v>
      </c>
    </row>
    <row r="385" spans="2:12" ht="15" hidden="1">
      <c r="B385" s="56">
        <f t="shared" si="13"/>
        <v>-0.03829787234042543</v>
      </c>
      <c r="C385">
        <v>1983</v>
      </c>
      <c r="D385" s="42">
        <v>0.2255502229684374</v>
      </c>
      <c r="E385" s="42">
        <v>0.07316666107747627</v>
      </c>
      <c r="F385" s="42">
        <v>0.08994017498532896</v>
      </c>
      <c r="G385" s="42">
        <f t="shared" si="12"/>
        <v>0</v>
      </c>
      <c r="H385" s="42">
        <v>0.0379098360655738</v>
      </c>
      <c r="I385" s="54">
        <f t="shared" si="14"/>
        <v>4.170940170940167</v>
      </c>
      <c r="J385" s="54">
        <f t="shared" si="15"/>
        <v>4.170940170940167</v>
      </c>
      <c r="K385" s="55">
        <v>75</v>
      </c>
      <c r="L385" s="57">
        <v>22.9</v>
      </c>
    </row>
    <row r="386" spans="2:12" ht="15" hidden="1">
      <c r="B386" s="56">
        <f t="shared" si="13"/>
        <v>-0.03790983606557389</v>
      </c>
      <c r="C386">
        <v>1984</v>
      </c>
      <c r="D386" s="42">
        <v>0.06273834080479503</v>
      </c>
      <c r="E386" s="42">
        <v>0.17103107872220122</v>
      </c>
      <c r="F386" s="42">
        <v>0.09896308966671792</v>
      </c>
      <c r="G386" s="42">
        <f t="shared" si="12"/>
        <v>0</v>
      </c>
      <c r="H386" s="42">
        <v>0.039486673247778874</v>
      </c>
      <c r="I386" s="54">
        <f t="shared" si="14"/>
        <v>4.329059829059825</v>
      </c>
      <c r="J386" s="54">
        <f t="shared" si="15"/>
        <v>4.329059829059825</v>
      </c>
      <c r="K386" s="55">
        <v>76</v>
      </c>
      <c r="L386" s="57">
        <v>22</v>
      </c>
    </row>
    <row r="387" spans="2:12" ht="15" hidden="1">
      <c r="B387" s="56">
        <f t="shared" si="13"/>
        <v>-0.03948667324777877</v>
      </c>
      <c r="C387">
        <v>1985</v>
      </c>
      <c r="D387" s="42">
        <v>0.31726631926456944</v>
      </c>
      <c r="E387" s="42">
        <v>0.2948649685180979</v>
      </c>
      <c r="F387" s="42">
        <v>0.07710498052345455</v>
      </c>
      <c r="G387" s="42">
        <f t="shared" si="12"/>
        <v>0</v>
      </c>
      <c r="H387" s="42">
        <v>0.03798670465337132</v>
      </c>
      <c r="I387" s="54">
        <f t="shared" si="14"/>
        <v>4.499999999999996</v>
      </c>
      <c r="J387" s="54">
        <f t="shared" si="15"/>
        <v>4.499999999999996</v>
      </c>
      <c r="K387" s="55">
        <v>77</v>
      </c>
      <c r="L387" s="57">
        <v>21.2</v>
      </c>
    </row>
    <row r="388" spans="2:12" ht="15" hidden="1">
      <c r="B388" s="56">
        <f t="shared" si="13"/>
        <v>-0.03798670465337122</v>
      </c>
      <c r="C388">
        <v>1986</v>
      </c>
      <c r="D388" s="42">
        <v>0.186654730426141</v>
      </c>
      <c r="E388" s="42">
        <v>0.20913010388450204</v>
      </c>
      <c r="F388" s="42">
        <v>0.06089283254718987</v>
      </c>
      <c r="G388" s="42">
        <f t="shared" si="12"/>
        <v>0</v>
      </c>
      <c r="H388" s="42">
        <v>0.010978956999085113</v>
      </c>
      <c r="I388" s="54">
        <f t="shared" si="14"/>
        <v>4.670940170940166</v>
      </c>
      <c r="J388" s="54">
        <f t="shared" si="15"/>
        <v>4.670940170940166</v>
      </c>
      <c r="K388" s="55">
        <v>78</v>
      </c>
      <c r="L388" s="57">
        <v>20.3</v>
      </c>
    </row>
    <row r="389" spans="2:12" ht="15" hidden="1">
      <c r="B389" s="56">
        <f t="shared" si="13"/>
        <v>-0.01097895699908506</v>
      </c>
      <c r="C389">
        <v>1987</v>
      </c>
      <c r="D389" s="42">
        <v>0.05250333752778434</v>
      </c>
      <c r="E389" s="42">
        <v>-0.015778221005284317</v>
      </c>
      <c r="F389" s="42">
        <v>0.058766956051662315</v>
      </c>
      <c r="G389" s="42">
        <f t="shared" si="12"/>
        <v>0</v>
      </c>
      <c r="H389" s="42">
        <v>0.04434389140271498</v>
      </c>
      <c r="I389" s="54">
        <f t="shared" si="14"/>
        <v>4.722222222222217</v>
      </c>
      <c r="J389" s="54">
        <f t="shared" si="15"/>
        <v>4.722222222222217</v>
      </c>
      <c r="K389" s="55">
        <v>79</v>
      </c>
      <c r="L389" s="57">
        <v>19.5</v>
      </c>
    </row>
    <row r="390" spans="2:12" ht="15" hidden="1">
      <c r="B390" s="56">
        <f t="shared" si="13"/>
        <v>-0.04434389140271501</v>
      </c>
      <c r="C390">
        <v>1988</v>
      </c>
      <c r="D390" s="42">
        <v>0.16608385947871124</v>
      </c>
      <c r="E390" s="42">
        <v>0.13792914585431684</v>
      </c>
      <c r="F390" s="42">
        <v>0.069385640456006</v>
      </c>
      <c r="G390" s="42">
        <f t="shared" si="12"/>
        <v>0</v>
      </c>
      <c r="H390" s="42">
        <v>0.044194107452339634</v>
      </c>
      <c r="I390" s="54">
        <f t="shared" si="14"/>
        <v>4.9316239316239265</v>
      </c>
      <c r="J390" s="54">
        <f t="shared" si="15"/>
        <v>4.9316239316239265</v>
      </c>
      <c r="K390" s="55">
        <v>80</v>
      </c>
      <c r="L390" s="57">
        <v>18.7</v>
      </c>
    </row>
    <row r="391" spans="2:12" ht="15" hidden="1">
      <c r="B391" s="56">
        <f t="shared" si="13"/>
        <v>-0.04419410745233958</v>
      </c>
      <c r="C391">
        <v>1989</v>
      </c>
      <c r="D391" s="42">
        <v>0.3168619583778756</v>
      </c>
      <c r="E391" s="42">
        <v>0.15309635888820508</v>
      </c>
      <c r="F391" s="42">
        <v>0.08436215860612202</v>
      </c>
      <c r="G391" s="42">
        <f t="shared" si="12"/>
        <v>0</v>
      </c>
      <c r="H391" s="42">
        <v>0.046473029045643106</v>
      </c>
      <c r="I391" s="54">
        <f t="shared" si="14"/>
        <v>5.149572649572644</v>
      </c>
      <c r="J391" s="54">
        <f t="shared" si="15"/>
        <v>5.149572649572644</v>
      </c>
      <c r="K391" s="55">
        <v>81</v>
      </c>
      <c r="L391" s="57">
        <v>17.9</v>
      </c>
    </row>
    <row r="392" spans="2:12" ht="15" hidden="1">
      <c r="B392" s="56">
        <f t="shared" si="13"/>
        <v>-0.04647302904564321</v>
      </c>
      <c r="C392">
        <v>1990</v>
      </c>
      <c r="D392" s="42">
        <v>-0.031029838512001476</v>
      </c>
      <c r="E392" s="42">
        <v>0.0860615171471443</v>
      </c>
      <c r="F392" s="42">
        <v>0.0769002700010099</v>
      </c>
      <c r="G392" s="42">
        <f t="shared" si="12"/>
        <v>0</v>
      </c>
      <c r="H392" s="42">
        <v>0.06106264869151481</v>
      </c>
      <c r="I392" s="54">
        <f t="shared" si="14"/>
        <v>5.388888888888883</v>
      </c>
      <c r="J392" s="54">
        <f t="shared" si="15"/>
        <v>5.388888888888883</v>
      </c>
      <c r="K392" s="55">
        <v>82</v>
      </c>
      <c r="L392" s="57">
        <v>17.1</v>
      </c>
    </row>
    <row r="393" spans="2:12" ht="15" hidden="1">
      <c r="B393" s="56">
        <f t="shared" si="13"/>
        <v>-0.06106264869151485</v>
      </c>
      <c r="C393">
        <v>1991</v>
      </c>
      <c r="D393" s="42">
        <v>0.3046410036013882</v>
      </c>
      <c r="E393" s="42">
        <v>0.15868518065837056</v>
      </c>
      <c r="F393" s="42">
        <v>0.05427856043794899</v>
      </c>
      <c r="G393" s="42">
        <f t="shared" si="12"/>
        <v>0</v>
      </c>
      <c r="H393" s="42">
        <v>0.030642750373692032</v>
      </c>
      <c r="I393" s="54">
        <f t="shared" si="14"/>
        <v>5.717948717948713</v>
      </c>
      <c r="J393" s="54">
        <f t="shared" si="15"/>
        <v>5.717948717948713</v>
      </c>
      <c r="K393" s="55">
        <v>83</v>
      </c>
      <c r="L393" s="57">
        <v>16.3</v>
      </c>
    </row>
    <row r="394" spans="2:12" ht="15" hidden="1">
      <c r="B394" s="56">
        <f t="shared" si="13"/>
        <v>-0.030642750373692153</v>
      </c>
      <c r="C394">
        <v>1992</v>
      </c>
      <c r="D394" s="42">
        <v>0.07619367307920852</v>
      </c>
      <c r="E394" s="42">
        <v>0.10641944378998985</v>
      </c>
      <c r="F394" s="42">
        <v>0.03481784383687577</v>
      </c>
      <c r="G394" s="42">
        <f t="shared" si="12"/>
        <v>0</v>
      </c>
      <c r="H394" s="42">
        <v>0.0290065264684554</v>
      </c>
      <c r="I394" s="54">
        <f t="shared" si="14"/>
        <v>5.893162393162388</v>
      </c>
      <c r="J394" s="54">
        <f t="shared" si="15"/>
        <v>5.893162393162388</v>
      </c>
      <c r="K394" s="55">
        <v>84</v>
      </c>
      <c r="L394" s="57">
        <v>15.5</v>
      </c>
    </row>
    <row r="395" spans="2:12" ht="15" hidden="1">
      <c r="B395" s="56">
        <f t="shared" si="13"/>
        <v>-0.029006526468455324</v>
      </c>
      <c r="C395">
        <v>1993</v>
      </c>
      <c r="D395" s="42">
        <v>0.1007869378392725</v>
      </c>
      <c r="E395" s="42">
        <v>0.14661947250672713</v>
      </c>
      <c r="F395" s="42">
        <v>0.030313213450147206</v>
      </c>
      <c r="G395" s="42">
        <f t="shared" si="12"/>
        <v>0</v>
      </c>
      <c r="H395" s="42">
        <v>0.02748414376321357</v>
      </c>
      <c r="I395" s="54">
        <f t="shared" si="14"/>
        <v>6.0641025641025585</v>
      </c>
      <c r="J395" s="54">
        <f t="shared" si="15"/>
        <v>6.0641025641025585</v>
      </c>
      <c r="K395" s="55">
        <v>85</v>
      </c>
      <c r="L395" s="57">
        <v>14.8</v>
      </c>
    </row>
    <row r="396" spans="2:12" ht="15" hidden="1">
      <c r="B396" s="56">
        <f t="shared" si="13"/>
        <v>-0.027484143763213606</v>
      </c>
      <c r="C396">
        <v>1994</v>
      </c>
      <c r="D396" s="42">
        <v>0.013204810965114595</v>
      </c>
      <c r="E396" s="42">
        <v>-0.02434689392638794</v>
      </c>
      <c r="F396" s="42">
        <v>0.04385498374640535</v>
      </c>
      <c r="G396" s="42">
        <f t="shared" si="12"/>
        <v>0</v>
      </c>
      <c r="H396" s="42">
        <v>0.02674897119341548</v>
      </c>
      <c r="I396" s="54">
        <f t="shared" si="14"/>
        <v>6.2307692307692255</v>
      </c>
      <c r="J396" s="54">
        <f t="shared" si="15"/>
        <v>6.2307692307692255</v>
      </c>
      <c r="K396" s="55">
        <v>86</v>
      </c>
      <c r="L396" s="57">
        <v>14.1</v>
      </c>
    </row>
    <row r="397" spans="2:12" ht="15" hidden="1">
      <c r="B397" s="56">
        <f t="shared" si="13"/>
        <v>-0.026748971193415422</v>
      </c>
      <c r="C397">
        <v>1995</v>
      </c>
      <c r="D397" s="42">
        <v>0.3757775249476728</v>
      </c>
      <c r="E397" s="42">
        <v>0.21991221545145995</v>
      </c>
      <c r="F397" s="42">
        <v>0.05605707518812221</v>
      </c>
      <c r="G397" s="42">
        <f t="shared" si="12"/>
        <v>0</v>
      </c>
      <c r="H397" s="42">
        <v>0.025384101536406224</v>
      </c>
      <c r="I397" s="54">
        <f t="shared" si="14"/>
        <v>6.397435897435891</v>
      </c>
      <c r="J397" s="54">
        <f t="shared" si="15"/>
        <v>6.397435897435891</v>
      </c>
      <c r="K397" s="55">
        <v>87</v>
      </c>
      <c r="L397" s="57">
        <v>13.4</v>
      </c>
    </row>
    <row r="398" spans="2:12" ht="15" hidden="1">
      <c r="B398" s="56">
        <f t="shared" si="13"/>
        <v>-0.02538410153640622</v>
      </c>
      <c r="C398">
        <v>1996</v>
      </c>
      <c r="D398" s="42">
        <v>0.22960272308791707</v>
      </c>
      <c r="E398" s="42">
        <v>0.04238662062751788</v>
      </c>
      <c r="F398" s="42">
        <v>0.05136254773540918</v>
      </c>
      <c r="G398" s="42">
        <f t="shared" si="12"/>
        <v>0</v>
      </c>
      <c r="H398" s="42">
        <v>0.033224755700325695</v>
      </c>
      <c r="I398" s="54">
        <f t="shared" si="14"/>
        <v>6.559829059829053</v>
      </c>
      <c r="J398" s="54">
        <f t="shared" si="15"/>
        <v>6.559829059829053</v>
      </c>
      <c r="K398" s="55">
        <v>88</v>
      </c>
      <c r="L398" s="57">
        <v>12.7</v>
      </c>
    </row>
    <row r="399" spans="2:12" ht="15" hidden="1">
      <c r="B399" s="56">
        <f t="shared" si="13"/>
        <v>-0.033224755700325785</v>
      </c>
      <c r="C399">
        <v>1997</v>
      </c>
      <c r="D399" s="42">
        <v>0.3336328174334656</v>
      </c>
      <c r="E399" s="42">
        <v>0.10847188998876088</v>
      </c>
      <c r="F399" s="42">
        <v>0.051903558103634596</v>
      </c>
      <c r="G399" s="42">
        <f t="shared" si="12"/>
        <v>0</v>
      </c>
      <c r="H399" s="42">
        <v>0.017023959646910575</v>
      </c>
      <c r="I399" s="54">
        <f t="shared" si="14"/>
        <v>6.7777777777777715</v>
      </c>
      <c r="J399" s="54">
        <f t="shared" si="15"/>
        <v>6.7777777777777715</v>
      </c>
      <c r="K399" s="55">
        <v>89</v>
      </c>
      <c r="L399" s="57">
        <v>12</v>
      </c>
    </row>
    <row r="400" spans="2:12" ht="15" hidden="1">
      <c r="B400" s="56">
        <f t="shared" si="13"/>
        <v>-0.017023959646910555</v>
      </c>
      <c r="C400">
        <v>1998</v>
      </c>
      <c r="D400" s="42">
        <v>0.28578610909432495</v>
      </c>
      <c r="E400" s="42">
        <v>0.10907742024861784</v>
      </c>
      <c r="F400" s="42">
        <v>0.04855610822072847</v>
      </c>
      <c r="G400" s="42">
        <f t="shared" si="12"/>
        <v>0</v>
      </c>
      <c r="H400" s="42">
        <v>0.016119032858028483</v>
      </c>
      <c r="I400" s="54">
        <f t="shared" si="14"/>
        <v>6.893162393162387</v>
      </c>
      <c r="J400" s="54">
        <f t="shared" si="15"/>
        <v>6.893162393162387</v>
      </c>
      <c r="K400" s="55">
        <v>90</v>
      </c>
      <c r="L400" s="57">
        <v>11.4</v>
      </c>
    </row>
    <row r="401" spans="2:12" ht="15" hidden="1">
      <c r="B401" s="56">
        <f t="shared" si="13"/>
        <v>-0.016119032858028473</v>
      </c>
      <c r="C401">
        <v>1999</v>
      </c>
      <c r="D401" s="42">
        <v>0.21041541168115563</v>
      </c>
      <c r="E401" s="42">
        <v>-0.03036580846671014</v>
      </c>
      <c r="F401" s="42">
        <v>0.04801681022613067</v>
      </c>
      <c r="G401" s="42">
        <f t="shared" si="12"/>
        <v>0</v>
      </c>
      <c r="H401" s="42">
        <v>0.02684563758389265</v>
      </c>
      <c r="I401" s="54">
        <f t="shared" si="14"/>
        <v>7.004273504273498</v>
      </c>
      <c r="J401" s="54">
        <f t="shared" si="15"/>
        <v>7.004273504273498</v>
      </c>
      <c r="K401" s="55">
        <v>91</v>
      </c>
      <c r="L401" s="57">
        <v>10.8</v>
      </c>
    </row>
    <row r="402" spans="2:12" ht="15" hidden="1">
      <c r="B402" s="56">
        <f t="shared" si="13"/>
        <v>-0.026845637583892547</v>
      </c>
      <c r="C402">
        <v>2000</v>
      </c>
      <c r="D402" s="42">
        <v>-0.0910437859682468</v>
      </c>
      <c r="E402" s="42">
        <v>0.11693532662190408</v>
      </c>
      <c r="F402" s="42">
        <v>0.059812774311059275</v>
      </c>
      <c r="G402" s="42">
        <f t="shared" si="12"/>
        <v>0</v>
      </c>
      <c r="H402" s="42">
        <v>0.03386809269162203</v>
      </c>
      <c r="I402" s="54">
        <f t="shared" si="14"/>
        <v>7.192307692307685</v>
      </c>
      <c r="J402" s="54">
        <f t="shared" si="15"/>
        <v>7.192307692307685</v>
      </c>
      <c r="K402" s="55">
        <v>92</v>
      </c>
      <c r="L402" s="57">
        <v>10.2</v>
      </c>
    </row>
    <row r="403" spans="2:12" ht="15" hidden="1">
      <c r="B403" s="56">
        <f t="shared" si="13"/>
        <v>-0.033868092691621894</v>
      </c>
      <c r="C403">
        <v>2001</v>
      </c>
      <c r="D403" s="42">
        <v>-0.11885825625284033</v>
      </c>
      <c r="E403" s="42">
        <v>0.11461352266249494</v>
      </c>
      <c r="F403" s="42">
        <v>0.033284325015690196</v>
      </c>
      <c r="G403" s="42">
        <f t="shared" si="12"/>
        <v>0</v>
      </c>
      <c r="H403" s="42">
        <v>0.015517241379310279</v>
      </c>
      <c r="I403" s="54">
        <f t="shared" si="14"/>
        <v>7.435897435897427</v>
      </c>
      <c r="J403" s="54">
        <f t="shared" si="15"/>
        <v>7.435897435897427</v>
      </c>
      <c r="K403" s="55">
        <v>93</v>
      </c>
      <c r="L403" s="57">
        <v>9.6</v>
      </c>
    </row>
    <row r="404" spans="2:12" ht="15" hidden="1">
      <c r="B404" s="56">
        <f t="shared" si="13"/>
        <v>-0.015517241379310308</v>
      </c>
      <c r="C404">
        <v>2002</v>
      </c>
      <c r="D404" s="42">
        <v>-0.2210053373144433</v>
      </c>
      <c r="E404" s="42">
        <v>0.1118151055392992</v>
      </c>
      <c r="F404" s="42">
        <v>0.01606719936372187</v>
      </c>
      <c r="G404" s="42">
        <f t="shared" si="12"/>
        <v>0</v>
      </c>
      <c r="H404" s="42">
        <v>0.023769100169779386</v>
      </c>
      <c r="I404" s="54">
        <f t="shared" si="14"/>
        <v>7.551282051282042</v>
      </c>
      <c r="J404" s="54">
        <f t="shared" si="15"/>
        <v>7.551282051282042</v>
      </c>
      <c r="K404" s="55">
        <v>94</v>
      </c>
      <c r="L404" s="57">
        <v>9.1</v>
      </c>
    </row>
    <row r="405" spans="2:12" ht="15" hidden="1">
      <c r="B405" s="56">
        <f t="shared" si="13"/>
        <v>-0.02376910016977923</v>
      </c>
      <c r="C405">
        <v>2003</v>
      </c>
      <c r="D405" s="42">
        <v>0.28684656225618005</v>
      </c>
      <c r="E405" s="42">
        <v>0.09229373513799816</v>
      </c>
      <c r="F405" s="42">
        <v>0.010264105958867653</v>
      </c>
      <c r="G405" s="42">
        <f t="shared" si="12"/>
        <v>0</v>
      </c>
      <c r="H405" s="42">
        <v>0.01879491431730241</v>
      </c>
      <c r="I405" s="54">
        <f t="shared" si="14"/>
        <v>7.730769230769221</v>
      </c>
      <c r="J405" s="54">
        <f t="shared" si="15"/>
        <v>7.730769230769221</v>
      </c>
      <c r="K405" s="55">
        <v>95</v>
      </c>
      <c r="L405" s="57">
        <v>8.6</v>
      </c>
    </row>
    <row r="406" spans="2:12" ht="15" hidden="1">
      <c r="B406" s="56">
        <f t="shared" si="13"/>
        <v>-0.018794914317302562</v>
      </c>
      <c r="C406">
        <v>2004</v>
      </c>
      <c r="D406" s="58">
        <v>0.10881979617237848</v>
      </c>
      <c r="E406" s="58">
        <v>0.06510012295046741</v>
      </c>
      <c r="F406" s="58">
        <v>0.014317473759834679</v>
      </c>
      <c r="G406" s="42">
        <f t="shared" si="12"/>
        <v>0</v>
      </c>
      <c r="H406" s="58">
        <v>0.032555615843733045</v>
      </c>
      <c r="I406" s="54">
        <f t="shared" si="14"/>
        <v>7.876068376068368</v>
      </c>
      <c r="J406" s="54">
        <f t="shared" si="15"/>
        <v>7.876068376068368</v>
      </c>
      <c r="K406" s="55">
        <v>96</v>
      </c>
      <c r="L406" s="57">
        <v>8.1</v>
      </c>
    </row>
    <row r="407" spans="2:12" ht="15" hidden="1">
      <c r="B407" s="56">
        <f t="shared" si="13"/>
        <v>-0.03255561584373296</v>
      </c>
      <c r="C407">
        <v>2005</v>
      </c>
      <c r="D407" s="58">
        <v>0.04911399973771194</v>
      </c>
      <c r="E407" s="58">
        <v>0.0776308418080281</v>
      </c>
      <c r="F407" s="58">
        <v>0.03304757974564516</v>
      </c>
      <c r="G407" s="42">
        <f t="shared" si="12"/>
        <v>0</v>
      </c>
      <c r="H407" s="58">
        <v>0.03415659485023647</v>
      </c>
      <c r="I407" s="54">
        <f t="shared" si="14"/>
        <v>8.132478632478623</v>
      </c>
      <c r="J407" s="54">
        <f t="shared" si="15"/>
        <v>8.132478632478623</v>
      </c>
      <c r="K407" s="55">
        <v>97</v>
      </c>
      <c r="L407" s="57">
        <v>7.6</v>
      </c>
    </row>
    <row r="408" spans="2:12" ht="15" hidden="1">
      <c r="B408" s="56">
        <f t="shared" si="13"/>
        <v>-0.03415659485023639</v>
      </c>
      <c r="C408">
        <v>2006</v>
      </c>
      <c r="D408" s="58">
        <v>0.15795010516803837</v>
      </c>
      <c r="E408" s="58">
        <v>0.04138981567904215</v>
      </c>
      <c r="F408" s="58">
        <v>0.04966204314785933</v>
      </c>
      <c r="G408" s="42">
        <f t="shared" si="12"/>
        <v>0</v>
      </c>
      <c r="H408" s="58">
        <v>0.02540650406504065</v>
      </c>
      <c r="I408" s="54">
        <f t="shared" si="14"/>
        <v>8.4102564102564</v>
      </c>
      <c r="J408" s="54">
        <f t="shared" si="15"/>
        <v>8.4102564102564</v>
      </c>
      <c r="K408" s="55">
        <v>98</v>
      </c>
      <c r="L408" s="57">
        <v>7.1</v>
      </c>
    </row>
    <row r="409" spans="2:12" ht="15" hidden="1">
      <c r="B409" s="56">
        <f t="shared" si="13"/>
        <v>-0.02540650406504059</v>
      </c>
      <c r="C409">
        <v>2007</v>
      </c>
      <c r="D409" s="58">
        <v>0.054937311822138346</v>
      </c>
      <c r="E409" s="58">
        <v>0.04742356806447955</v>
      </c>
      <c r="F409" s="58">
        <v>0.045234589669589695</v>
      </c>
      <c r="G409" s="42">
        <f t="shared" si="12"/>
        <v>0</v>
      </c>
      <c r="H409" s="58">
        <v>0.041</v>
      </c>
      <c r="I409" s="54">
        <f t="shared" si="14"/>
        <v>8.623931623931613</v>
      </c>
      <c r="J409" s="54">
        <f t="shared" si="15"/>
        <v>8.623931623931613</v>
      </c>
      <c r="K409" s="55">
        <v>99</v>
      </c>
      <c r="L409" s="57">
        <v>6.7</v>
      </c>
    </row>
    <row r="410" spans="2:14" ht="15" hidden="1">
      <c r="B410" s="56">
        <f t="shared" si="13"/>
        <v>-0.040999999999999974</v>
      </c>
      <c r="C410">
        <v>2008</v>
      </c>
      <c r="D410" s="58">
        <v>-0.3699761081938922</v>
      </c>
      <c r="E410" s="59">
        <v>0.0533</v>
      </c>
      <c r="F410" s="58">
        <v>0.012435017187884949</v>
      </c>
      <c r="G410" s="42">
        <f t="shared" si="12"/>
        <v>0</v>
      </c>
      <c r="H410" s="58">
        <v>0.001</v>
      </c>
      <c r="I410" s="54">
        <f t="shared" si="14"/>
        <v>8.977512820512809</v>
      </c>
      <c r="J410" s="54">
        <f t="shared" si="15"/>
        <v>8.977512820512809</v>
      </c>
      <c r="K410" s="55">
        <v>100</v>
      </c>
      <c r="L410" s="57">
        <v>6.3</v>
      </c>
      <c r="M410" s="60"/>
      <c r="N410" s="61"/>
    </row>
    <row r="411" spans="2:14" ht="15" hidden="1">
      <c r="B411" s="56">
        <f t="shared" si="13"/>
        <v>-0.0009999999999998185</v>
      </c>
      <c r="C411">
        <v>2009</v>
      </c>
      <c r="D411" s="62">
        <v>0.2646</v>
      </c>
      <c r="E411" s="62">
        <v>0.0561</v>
      </c>
      <c r="F411" s="62">
        <v>0.01</v>
      </c>
      <c r="G411" s="42">
        <f t="shared" si="12"/>
        <v>0</v>
      </c>
      <c r="H411" s="62">
        <v>-0.0034</v>
      </c>
      <c r="I411" s="54">
        <f t="shared" si="14"/>
        <v>8.98649033333332</v>
      </c>
      <c r="J411" s="54">
        <f t="shared" si="15"/>
        <v>8.98649033333332</v>
      </c>
      <c r="K411" s="55">
        <v>101</v>
      </c>
      <c r="L411" s="57">
        <v>5.9</v>
      </c>
      <c r="M411" s="60"/>
      <c r="N411" s="61"/>
    </row>
    <row r="412" spans="2:14" ht="15" hidden="1">
      <c r="B412" s="56">
        <f t="shared" si="13"/>
        <v>0.0033999999999998784</v>
      </c>
      <c r="C412">
        <v>2010</v>
      </c>
      <c r="D412" s="62">
        <v>0.1506</v>
      </c>
      <c r="E412" s="62">
        <v>0.0449</v>
      </c>
      <c r="F412" s="62">
        <v>0.001</v>
      </c>
      <c r="G412" s="42">
        <f t="shared" si="12"/>
        <v>0</v>
      </c>
      <c r="H412" s="62">
        <v>0.0164</v>
      </c>
      <c r="I412" s="54">
        <f t="shared" si="14"/>
        <v>8.955936266199988</v>
      </c>
      <c r="J412" s="54">
        <f t="shared" si="15"/>
        <v>8.955936266199988</v>
      </c>
      <c r="K412" s="55">
        <v>102</v>
      </c>
      <c r="L412" s="57">
        <v>5.5</v>
      </c>
      <c r="M412" s="60"/>
      <c r="N412" s="61"/>
    </row>
    <row r="413" spans="2:14" ht="15" hidden="1">
      <c r="B413" s="56">
        <f t="shared" si="13"/>
        <v>-0.01640000000000001</v>
      </c>
      <c r="C413">
        <v>2011</v>
      </c>
      <c r="D413" s="62">
        <v>0.0211</v>
      </c>
      <c r="E413" s="62">
        <v>0.0522</v>
      </c>
      <c r="F413" s="62">
        <v>0.001</v>
      </c>
      <c r="G413" s="42">
        <f t="shared" si="12"/>
        <v>0</v>
      </c>
      <c r="H413" s="62">
        <v>0.0316</v>
      </c>
      <c r="I413" s="54">
        <f t="shared" si="14"/>
        <v>9.102813620965668</v>
      </c>
      <c r="J413" s="54">
        <f t="shared" si="15"/>
        <v>9.102813620965668</v>
      </c>
      <c r="K413" s="55">
        <v>103</v>
      </c>
      <c r="L413" s="57">
        <v>5.2</v>
      </c>
      <c r="M413" s="60"/>
      <c r="N413" s="61"/>
    </row>
    <row r="414" spans="2:14" ht="15" hidden="1">
      <c r="B414" s="56">
        <f t="shared" si="13"/>
        <v>-0.031599999999999996</v>
      </c>
      <c r="C414">
        <v>2012</v>
      </c>
      <c r="D414" s="62">
        <v>0.16</v>
      </c>
      <c r="E414" s="62">
        <v>0.035</v>
      </c>
      <c r="F414" s="62">
        <v>0.001</v>
      </c>
      <c r="G414" s="42">
        <f>$P$408*D414+$Q$408*E414+$R$408*F414</f>
        <v>0</v>
      </c>
      <c r="H414" s="62">
        <v>0.0207</v>
      </c>
      <c r="I414" s="54">
        <f t="shared" si="14"/>
        <v>9.390462531388183</v>
      </c>
      <c r="J414" s="54">
        <f t="shared" si="15"/>
        <v>9.390462531388183</v>
      </c>
      <c r="K414" s="55">
        <v>104</v>
      </c>
      <c r="L414" s="57">
        <v>4.9</v>
      </c>
      <c r="M414" s="60"/>
      <c r="N414" s="61"/>
    </row>
    <row r="415" spans="2:14" ht="15" hidden="1">
      <c r="B415" s="56">
        <f t="shared" si="13"/>
        <v>-0.020699999999999857</v>
      </c>
      <c r="C415">
        <v>2013</v>
      </c>
      <c r="D415" s="62">
        <v>0.3239</v>
      </c>
      <c r="E415" s="62">
        <v>0.0434</v>
      </c>
      <c r="F415" s="62">
        <v>0.001</v>
      </c>
      <c r="G415" s="42">
        <f>$P$408*D415+$Q$408*E415+$R$408*F415</f>
        <v>0</v>
      </c>
      <c r="H415" s="62">
        <v>0.0147</v>
      </c>
      <c r="I415" s="54">
        <f t="shared" si="14"/>
        <v>9.584845105787917</v>
      </c>
      <c r="J415" s="54">
        <f t="shared" si="15"/>
        <v>9.584845105787917</v>
      </c>
      <c r="K415" s="55">
        <v>105</v>
      </c>
      <c r="L415" s="57">
        <v>4.5</v>
      </c>
      <c r="M415" s="60"/>
      <c r="N415" s="61"/>
    </row>
    <row r="416" spans="2:14" ht="15" hidden="1">
      <c r="B416" s="50"/>
      <c r="D416" s="63"/>
      <c r="E416" s="63"/>
      <c r="F416" s="63"/>
      <c r="G416" s="63"/>
      <c r="H416" s="63"/>
      <c r="I416" s="54"/>
      <c r="K416" s="55">
        <v>106</v>
      </c>
      <c r="L416" s="57">
        <v>4.2</v>
      </c>
      <c r="M416" s="60"/>
      <c r="N416" s="61"/>
    </row>
    <row r="417" spans="2:14" ht="15" hidden="1">
      <c r="B417" s="50"/>
      <c r="K417" s="55">
        <v>107</v>
      </c>
      <c r="L417" s="57">
        <v>3.9</v>
      </c>
      <c r="M417" s="60"/>
      <c r="N417" s="61"/>
    </row>
    <row r="418" spans="2:12" ht="15" hidden="1">
      <c r="B418" s="50"/>
      <c r="K418" s="55">
        <v>108</v>
      </c>
      <c r="L418" s="57">
        <v>3.7</v>
      </c>
    </row>
    <row r="419" spans="2:12" ht="15" hidden="1">
      <c r="B419" s="50"/>
      <c r="K419" s="55">
        <v>109</v>
      </c>
      <c r="L419" s="57">
        <v>3.4</v>
      </c>
    </row>
    <row r="420" spans="2:12" ht="15" hidden="1">
      <c r="B420" s="50"/>
      <c r="K420" s="55">
        <v>110</v>
      </c>
      <c r="L420" s="57">
        <v>3.1</v>
      </c>
    </row>
    <row r="421" spans="2:12" ht="15" hidden="1">
      <c r="B421" s="50"/>
      <c r="K421" s="55">
        <v>111</v>
      </c>
      <c r="L421" s="57">
        <v>2.9</v>
      </c>
    </row>
    <row r="422" spans="2:12" ht="15" hidden="1">
      <c r="B422" s="50"/>
      <c r="K422" s="55">
        <v>112</v>
      </c>
      <c r="L422" s="57">
        <v>2.6</v>
      </c>
    </row>
    <row r="423" spans="2:12" ht="15" hidden="1">
      <c r="B423" s="50"/>
      <c r="K423" s="55">
        <v>113</v>
      </c>
      <c r="L423" s="57">
        <v>2.4</v>
      </c>
    </row>
    <row r="424" spans="2:12" ht="15" hidden="1">
      <c r="B424" s="50"/>
      <c r="K424" s="55">
        <v>114</v>
      </c>
      <c r="L424" s="57">
        <v>2.1</v>
      </c>
    </row>
    <row r="425" ht="15" hidden="1">
      <c r="B425" s="50"/>
    </row>
    <row r="426" ht="15" hidden="1">
      <c r="B426" s="50"/>
    </row>
    <row r="427" ht="15" hidden="1">
      <c r="B427" s="50"/>
    </row>
  </sheetData>
  <sheetProtection password="EA69" sheet="1"/>
  <mergeCells count="4">
    <mergeCell ref="C56:E56"/>
    <mergeCell ref="C57:E57"/>
    <mergeCell ref="C58:E58"/>
    <mergeCell ref="C59:E59"/>
  </mergeCells>
  <dataValidations count="2">
    <dataValidation type="whole" operator="lessThanOrEqual" allowBlank="1" showInputMessage="1" showErrorMessage="1" promptTitle="Note" prompt="Must use whole number, i.e., 12, not 12.3." sqref="B73">
      <formula1>50</formula1>
    </dataValidation>
    <dataValidation type="decimal" showInputMessage="1" showErrorMessage="1" promptTitle="Note:" prompt="Percentage of stock in portfolio must be between 0% and 90%.  10% is always in short term treasuries and remainder in AAA Corporate Bonds." sqref="D73">
      <formula1>0</formula1>
      <formula2>1</formula2>
    </dataValidation>
  </dataValidations>
  <hyperlinks>
    <hyperlink ref="A1" location="'Quick Pre-Retirement Analysis'!A1" display="Return to the Pre-retirement analysi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dcterms:created xsi:type="dcterms:W3CDTF">2015-01-08T15:48:51Z</dcterms:created>
  <dcterms:modified xsi:type="dcterms:W3CDTF">2015-01-09T20:31:21Z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