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600" windowHeight="8955" tabRatio="939" activeTab="0"/>
  </bookViews>
  <sheets>
    <sheet name="Instructions" sheetId="1" r:id="rId1"/>
    <sheet name="Income, Tax &amp; Charity" sheetId="2" r:id="rId2"/>
    <sheet name="Ledger" sheetId="3" r:id="rId3"/>
    <sheet name="Investment Summary" sheetId="4" r:id="rId4"/>
    <sheet name="Investments" sheetId="5" r:id="rId5"/>
    <sheet name="Estate" sheetId="6" r:id="rId6"/>
    <sheet name="Invstmnt. History" sheetId="7" r:id="rId7"/>
    <sheet name="Affordable Spending" sheetId="8" r:id="rId8"/>
    <sheet name="Locations" sheetId="9" r:id="rId9"/>
    <sheet name="Phones" sheetId="10" r:id="rId10"/>
    <sheet name="Vitals" sheetId="11" r:id="rId11"/>
    <sheet name="Personal" sheetId="12" r:id="rId12"/>
    <sheet name="Notes" sheetId="13" r:id="rId13"/>
  </sheets>
  <definedNames/>
  <calcPr fullCalcOnLoad="1"/>
</workbook>
</file>

<file path=xl/sharedStrings.xml><?xml version="1.0" encoding="utf-8"?>
<sst xmlns="http://schemas.openxmlformats.org/spreadsheetml/2006/main" count="683" uniqueCount="540">
  <si>
    <t>Investment Name</t>
  </si>
  <si>
    <t>Buy date</t>
  </si>
  <si>
    <t>Cost</t>
  </si>
  <si>
    <t>Notes</t>
  </si>
  <si>
    <t>Taxable</t>
  </si>
  <si>
    <t>Tax-Exempt</t>
  </si>
  <si>
    <t>Deferred-Tax</t>
  </si>
  <si>
    <t>After-Tax</t>
  </si>
  <si>
    <t>Investment Transaction Ledger</t>
  </si>
  <si>
    <t>For Year of</t>
  </si>
  <si>
    <t>Date</t>
  </si>
  <si>
    <t>From Source [Name]</t>
  </si>
  <si>
    <t>To Account [Name]</t>
  </si>
  <si>
    <t>Draws:  $ drawn from Investments</t>
  </si>
  <si>
    <t>Deposits: $ deposited to Investments</t>
  </si>
  <si>
    <t>Asset Class</t>
  </si>
  <si>
    <t>Tax Status</t>
  </si>
  <si>
    <t>#Asset</t>
  </si>
  <si>
    <t>#Tax</t>
  </si>
  <si>
    <t>Ownership</t>
  </si>
  <si>
    <t>#Own</t>
  </si>
  <si>
    <t>Category</t>
  </si>
  <si>
    <t>Real Estate</t>
  </si>
  <si>
    <t>Total</t>
  </si>
  <si>
    <t>Name on</t>
  </si>
  <si>
    <t>Account</t>
  </si>
  <si>
    <t>Beneficiaries</t>
  </si>
  <si>
    <t>Amount</t>
  </si>
  <si>
    <t>Current</t>
  </si>
  <si>
    <t>Value</t>
  </si>
  <si>
    <t>Tax-</t>
  </si>
  <si>
    <t>able %</t>
  </si>
  <si>
    <t>Tax</t>
  </si>
  <si>
    <t>Rate %</t>
  </si>
  <si>
    <t>Before-Tax</t>
  </si>
  <si>
    <t>Distribu-</t>
  </si>
  <si>
    <t>tion %</t>
  </si>
  <si>
    <t>Your Target</t>
  </si>
  <si>
    <t>Distribution %</t>
  </si>
  <si>
    <t>$ to reallocate</t>
  </si>
  <si>
    <t>to get to target</t>
  </si>
  <si>
    <t>You can select up to ten of your own asset classes by</t>
  </si>
  <si>
    <t>Tabs:</t>
  </si>
  <si>
    <t>that give results on an after-tax basis.  Again, you can input your own description</t>
  </si>
  <si>
    <t>municipal bonds or a Roth IRA.  Deferred-Tax would be used for an employer</t>
  </si>
  <si>
    <t>savings plan or deductible IRA, while Mixed might represent a non deductible IRA.</t>
  </si>
  <si>
    <t>Allocation Analysis:</t>
  </si>
  <si>
    <t>Estate Analysis:</t>
  </si>
  <si>
    <t>If you already have trusts that are separate from your other investments, you know</t>
  </si>
  <si>
    <t>QTIP Trust</t>
  </si>
  <si>
    <t>Credit Trust</t>
  </si>
  <si>
    <t>the importance of keeping separate books on the trusts.  If  your will calls for trusts</t>
  </si>
  <si>
    <t>to be established on your death, you may want to use these categories as directions</t>
  </si>
  <si>
    <t>to your executor for which securities you would like to go in which trusts.</t>
  </si>
  <si>
    <t>for some future purchases or replacement of high value items like a roof or automobile.</t>
  </si>
  <si>
    <t>Both your executor and tax accountant will want to know which properties are held</t>
  </si>
  <si>
    <t>separately and which jointly.  An account can be in his or her name and still be</t>
  </si>
  <si>
    <t>Totals from entries below&gt;</t>
  </si>
  <si>
    <t>Church</t>
  </si>
  <si>
    <t>General Instructions:</t>
  </si>
  <si>
    <t>You will need this kind of distribution to input values into most retirement plans</t>
  </si>
  <si>
    <t>You can also use these categories to distinguish reserves that you may be holding</t>
  </si>
  <si>
    <t>&lt;I do want to see after-tax allocation values below:</t>
  </si>
  <si>
    <r>
      <t xml:space="preserve">The </t>
    </r>
    <r>
      <rPr>
        <b/>
        <sz val="10"/>
        <rFont val="Arial"/>
        <family val="2"/>
      </rPr>
      <t>taxable %</t>
    </r>
    <r>
      <rPr>
        <sz val="10"/>
        <rFont val="Arial"/>
        <family val="2"/>
      </rPr>
      <t xml:space="preserve"> should be 100% for deductible IRAs and employer savings plans.  For</t>
    </r>
  </si>
  <si>
    <t>taxable and tax-exempt accounts, it should be the % unrealized gains are to their current</t>
  </si>
  <si>
    <t>IRA value.  The growth is the current value less the non deductible contributions.</t>
  </si>
  <si>
    <r>
      <t xml:space="preserve">The </t>
    </r>
    <r>
      <rPr>
        <b/>
        <sz val="10"/>
        <rFont val="Arial"/>
        <family val="2"/>
      </rPr>
      <t>Tax Rate</t>
    </r>
    <r>
      <rPr>
        <sz val="10"/>
        <rFont val="Arial"/>
        <family val="2"/>
      </rPr>
      <t xml:space="preserve"> should be that which applies to the situation.  A deductible savings plan</t>
    </r>
  </si>
  <si>
    <r>
      <t>As a practical matter</t>
    </r>
    <r>
      <rPr>
        <sz val="10"/>
        <rFont val="Arial"/>
        <family val="2"/>
      </rPr>
      <t>, you should only reallocate when the</t>
    </r>
  </si>
  <si>
    <t>difference between "Distribution %" and "Your Target Distribution %"</t>
  </si>
  <si>
    <t>fixed income investments like cash and bonds to a % that is</t>
  </si>
  <si>
    <r>
      <t xml:space="preserve">You may want to keep your </t>
    </r>
    <r>
      <rPr>
        <b/>
        <sz val="10"/>
        <rFont val="Arial"/>
        <family val="2"/>
      </rPr>
      <t>target distribution</t>
    </r>
    <r>
      <rPr>
        <sz val="10"/>
        <rFont val="Arial"/>
        <family val="2"/>
      </rPr>
      <t xml:space="preserve"> for the sum of</t>
    </r>
  </si>
  <si>
    <t>to 100%.</t>
  </si>
  <si>
    <t>Totals</t>
  </si>
  <si>
    <t>&lt;= Check this box if you want after-tax allocations.</t>
  </si>
  <si>
    <t>of equity (current price less loan).  I don't think you should</t>
  </si>
  <si>
    <t>you would be able to invest after you sold and purchased a less</t>
  </si>
  <si>
    <t>expensive home.  Real estate can include Real Estate Investment</t>
  </si>
  <si>
    <t>Trusts (REIT).</t>
  </si>
  <si>
    <r>
      <t>Real estate</t>
    </r>
    <r>
      <rPr>
        <sz val="10"/>
        <rFont val="Arial"/>
        <family val="2"/>
      </rPr>
      <t xml:space="preserve"> values on the Investment tab should be the amount</t>
    </r>
  </si>
  <si>
    <t>Investment History</t>
  </si>
  <si>
    <t>Complete this at the end of every year.</t>
  </si>
  <si>
    <t>Taxable and Tax Exempt</t>
  </si>
  <si>
    <t>Deferred-tax accounts</t>
  </si>
  <si>
    <t>Deposits less draws*</t>
  </si>
  <si>
    <t>Return **</t>
  </si>
  <si>
    <t>Example calculation of return</t>
  </si>
  <si>
    <t>Beginning of last year</t>
  </si>
  <si>
    <t>End of last year</t>
  </si>
  <si>
    <t xml:space="preserve"> = 30,000 / 190,000</t>
  </si>
  <si>
    <t>** Return is approximately (Current total - Total one year before - (Deposits - Draws)) / (Total one year before + 0.5 x (Deposits - Draws))</t>
  </si>
  <si>
    <t>Investmt real estate</t>
  </si>
  <si>
    <t>Total (from Investmt tab)</t>
  </si>
  <si>
    <t>Age</t>
  </si>
  <si>
    <t>Annual</t>
  </si>
  <si>
    <r>
      <t xml:space="preserve">Remember that the </t>
    </r>
    <r>
      <rPr>
        <b/>
        <sz val="10"/>
        <rFont val="Arial"/>
        <family val="2"/>
      </rPr>
      <t>total of your Target Distributions</t>
    </r>
    <r>
      <rPr>
        <sz val="10"/>
        <rFont val="Arial"/>
        <family val="2"/>
      </rPr>
      <t xml:space="preserve"> must add</t>
    </r>
  </si>
  <si>
    <t>values are not worth the effort if in a low tax bracket, and it's much more</t>
  </si>
  <si>
    <t>significantly more than in an employee savings plan which will be taxed on withdrawal.</t>
  </si>
  <si>
    <t>$10,000 divided by (1 - 100% x 35%) = $10,000 / 0.65 = $15,385.</t>
  </si>
  <si>
    <t>should be at your maximum tax rate.  A capital gains tax should be at the capital gains rate.</t>
  </si>
  <si>
    <t>your age less 5, so a 45 year old might target 40% fixed income.</t>
  </si>
  <si>
    <t>Cash, Bonds (funds), Stocks (funds) and Real Estate.  You</t>
  </si>
  <si>
    <t>can subdivide these (e.g., Large Cap Stocks, Small Cap Stocks</t>
  </si>
  <si>
    <t>is more than, say, 5%.  This saves fees and may increase growth.</t>
  </si>
  <si>
    <r>
      <t>Tax Notes:</t>
    </r>
    <r>
      <rPr>
        <sz val="10"/>
        <rFont val="Arial"/>
        <family val="2"/>
      </rPr>
      <t xml:space="preserve">  (Remember, future tax rates are quite uncertain and could be higher.)</t>
    </r>
  </si>
  <si>
    <t>values.  For non deductible IRAs, it should be the growth of the IRA divided by the total</t>
  </si>
  <si>
    <r>
      <t xml:space="preserve">Future tax rules are uncertain, so you can use </t>
    </r>
    <r>
      <rPr>
        <b/>
        <sz val="10"/>
        <rFont val="Arial"/>
        <family val="2"/>
      </rPr>
      <t>rough approximations</t>
    </r>
    <r>
      <rPr>
        <sz val="10"/>
        <rFont val="Arial"/>
        <family val="2"/>
      </rPr>
      <t xml:space="preserve"> to the taxable %.</t>
    </r>
  </si>
  <si>
    <r>
      <t>typing their names on the left.</t>
    </r>
    <r>
      <rPr>
        <sz val="10"/>
        <rFont val="Arial"/>
        <family val="2"/>
      </rPr>
      <t xml:space="preserve">  Fundamental assets include</t>
    </r>
  </si>
  <si>
    <t>Life Insurance</t>
  </si>
  <si>
    <t>You can change</t>
  </si>
  <si>
    <t>names in blue</t>
  </si>
  <si>
    <t>cells here too.</t>
  </si>
  <si>
    <t>At the bottom of the screen, you will see file tabs.  Click on these</t>
  </si>
  <si>
    <t>now for an overall look at the details of Ledger, Investments, etc.</t>
  </si>
  <si>
    <t>in other cells.  You may damage the program.  Use the delete key to</t>
  </si>
  <si>
    <t>delete a value.  Also, do not try and move the contents of one cell to</t>
  </si>
  <si>
    <r>
      <t xml:space="preserve">You can only make entries in the </t>
    </r>
    <r>
      <rPr>
        <b/>
        <sz val="10"/>
        <color indexed="48"/>
        <rFont val="Arial"/>
        <family val="2"/>
      </rPr>
      <t>BLUE</t>
    </r>
    <r>
      <rPr>
        <b/>
        <sz val="10"/>
        <rFont val="Arial"/>
        <family val="2"/>
      </rPr>
      <t xml:space="preserve"> cells.  Do not try to make entries</t>
    </r>
  </si>
  <si>
    <t>Disclaimer</t>
  </si>
  <si>
    <t>THIS PROGRAM IS PRESENTED "AS IS".  THE AUTHOR AND PUBLISHER MAKE NO GUARANTEES OR WARRANTIES OF ANY</t>
  </si>
  <si>
    <t xml:space="preserve">KIND REGARDING THIS PROGRAM OR THE LEGALITY OR CORRECTNESS OF ANY DOCUMENT OR PLAN CREATED </t>
  </si>
  <si>
    <t xml:space="preserve">HEREWITH.  THEY DO NOT GUARANTEE OR WARRANT THAT THIS PROGRAM WILL MEET YOUR REQUIREMENTS, ACHIEVE </t>
  </si>
  <si>
    <t>YOUR INTENDED RESULTS, OR BE WITHOUT DEFECT OR ERROR.  YOU ASSUME ALL RISKS REGARDING THE  LEGALITY</t>
  </si>
  <si>
    <t>AND USE OR MISUSE OF THE PROGRAM OR PLAN CREATED FROM IT.  THE AUTHOR AND PUBLISHER EXPRESSLY</t>
  </si>
  <si>
    <t>DISCLAIM ANY AND ALL IMPLIED WARRANTIES OR MERCHANTABILITY AND FITNESS FOR A PARTICULAR USE.  UNDER</t>
  </si>
  <si>
    <t>NO CIRCUMSTANCE SHALL THEY BE LIABLE FOR FINANCIAL OUTCOMES OR ANY SPECIAL, INCIDENTAL, CONSEQUENTIAL</t>
  </si>
  <si>
    <t xml:space="preserve">OR OTHER DAMAGES ARISING OUT OF THE USE OR INABILITY TO USE THIS PROGRAM, EVEN IF THEY HAVE BEEN ADVISED </t>
  </si>
  <si>
    <t xml:space="preserve">OF THE POSSIBILITY OR SUCH DAMAGES.  THEIR TOTAL  LIABILITY SHALL BE LIMITED TO THE PURCHASE PRICE.  SOME </t>
  </si>
  <si>
    <t xml:space="preserve">STATES DO NOT ALLOW THE LIMITATION AND/OR EXCLUSION OF IMPLIED WARRANTIES OR DAMAGES.  YOU  MAY HAVE </t>
  </si>
  <si>
    <t xml:space="preserve">OTHER RIGHTS THAT VARY FROM STATE TO STATE.  THE AUTHOR AND PUBLISHER ARE NOT PROVIDING LEGAL, </t>
  </si>
  <si>
    <t xml:space="preserve">INVESTMENT, TAX, OR  ACCOUNTING ADVICE.  THIS PROGRAM IS NOT A SUBSTITUTE FOR QUALIFIED PROFESSIONALS. </t>
  </si>
  <si>
    <t xml:space="preserve">YOU SHOULD SEEK THE ADVICE OF QUALIFIED PROFESSIONALS FOR ALL OF YOUR LEGAL, INVESTMENT, TAX, </t>
  </si>
  <si>
    <t>ACCOUNTING AND FINANCIAL PLANNING NEEDS.  THE USER OF THIS PROGRAM AGREES THAT ANY LEGAL ISSUE SHALL</t>
  </si>
  <si>
    <t>BE GOVERNED BY AND UNDER THE LAWS OF THE STATE OF WASHINGTON.</t>
  </si>
  <si>
    <t>Disclaimer:</t>
  </si>
  <si>
    <t>important to use the same method each year than tax rates when allocating.</t>
  </si>
  <si>
    <t>highly taxed people, because, for example, bonds in a taxable account are worth</t>
  </si>
  <si>
    <t>You can choose between after-tax and before-tax allocations, but after-tax</t>
  </si>
  <si>
    <t>$ to Taxes *</t>
  </si>
  <si>
    <t>$ to Other *</t>
  </si>
  <si>
    <t>* You can change the title of each of these columns if you want to keep track of some different items.</t>
  </si>
  <si>
    <t>Copyright 2007 Henry K. Hebeler.  All rights reserved.</t>
  </si>
  <si>
    <t>These are the entries you selected for the categories above.</t>
  </si>
  <si>
    <t>include the value of your home, or at most, include the equity</t>
  </si>
  <si>
    <t xml:space="preserve">   Optional if in high tax bracket.</t>
  </si>
  <si>
    <t>Deposits</t>
  </si>
  <si>
    <t>Draws</t>
  </si>
  <si>
    <t>Deposits (Ledger)</t>
  </si>
  <si>
    <t>Draws (Ledger)</t>
  </si>
  <si>
    <t>See how the return calculator works at the bottom of the table.**</t>
  </si>
  <si>
    <t xml:space="preserve">    You can change these column heading names.</t>
  </si>
  <si>
    <t>$ to Gifts   *</t>
  </si>
  <si>
    <t>$ used for Expenses   *</t>
  </si>
  <si>
    <t>Notes                     *</t>
  </si>
  <si>
    <t>Acct. Type        *</t>
  </si>
  <si>
    <t>(If you cannot see the tabs, you are not viewing Excel in the full screen</t>
  </si>
  <si>
    <t>joint property.  If a cash account is held in two names, it will be joint, but it is likely</t>
  </si>
  <si>
    <t>that this will bypass your will because it will pass directly to the survivor.  On the</t>
  </si>
  <si>
    <t>other hand, your home is also joint but will likely pass through your will.  See your</t>
  </si>
  <si>
    <t>estate lawyer for help with this subject considering your particulars.</t>
  </si>
  <si>
    <t>Change Log:</t>
  </si>
  <si>
    <t>1.  Save this copy for an example, then save again with new file name such</t>
  </si>
  <si>
    <t>2.  Review the examples that are already entered to illustrate various cases.</t>
  </si>
  <si>
    <t>3.  As you proceed to enter your own information, select all of the cells with</t>
  </si>
  <si>
    <t xml:space="preserve"> the example data and delete the example data using the delete key.</t>
  </si>
  <si>
    <t>4.  Advance users can insert supplemental customized worksheets as well</t>
  </si>
  <si>
    <t>This is a blue cell with an example number:</t>
  </si>
  <si>
    <t>Using the</t>
  </si>
  <si>
    <t>mouse or arrow keys, select this cell, tap the delete key, and enter a</t>
  </si>
  <si>
    <t>new number.  Even if you don't know much about MS Excel, you have</t>
  </si>
  <si>
    <t>demonstrated you can use this program.</t>
  </si>
  <si>
    <t>The results shown in the columns below come from an analysis of your entries on the Investment tab.</t>
  </si>
  <si>
    <t>asset classes.  It is often said that this is more important than the selection of the securities themselves.</t>
  </si>
  <si>
    <t>categories that are important for retirement and estate planning.</t>
  </si>
  <si>
    <t>If you decide to use after-tax allocations, the following notes may be helpful.</t>
  </si>
  <si>
    <t>of up to six tax categories.  For example, Tax-Exempt might be used for tax free</t>
  </si>
  <si>
    <t>Bonds, Long Term Bonds, Municipal Bonds, Savings Bonds,</t>
  </si>
  <si>
    <t>Growth Stocks, Value Stocks, International Stocks, Short Term</t>
  </si>
  <si>
    <t>Rental Real Estate, Raw Land) or include other categories such</t>
  </si>
  <si>
    <t>as Balanced Funds, Lifecycle Funds, or Hedge Funds.</t>
  </si>
  <si>
    <t>Just keep the number of asset classes under ten.</t>
  </si>
  <si>
    <t>You can delete or overwrite names.</t>
  </si>
  <si>
    <t>At the end of the year, save this whole file to a new file name with the date on it.  Then delete all entries below and start again.</t>
  </si>
  <si>
    <t>CDs</t>
  </si>
  <si>
    <t>EE/I Bonds</t>
  </si>
  <si>
    <t>Roth</t>
  </si>
  <si>
    <t>Revocable Trust</t>
  </si>
  <si>
    <t>Other</t>
  </si>
  <si>
    <t>Joint</t>
  </si>
  <si>
    <t>Not Applicable</t>
  </si>
  <si>
    <t>Trust</t>
  </si>
  <si>
    <t>Total excluding Not Part of Estate</t>
  </si>
  <si>
    <t>Not Part of Estate</t>
  </si>
  <si>
    <t>Total excluding Not Applicable</t>
  </si>
  <si>
    <t>Includes all Investment tab entries</t>
  </si>
  <si>
    <t>Estate tab</t>
  </si>
  <si>
    <t>Year</t>
  </si>
  <si>
    <t>The cost basis of properties (stocks, real estate, funds, etc.) are marked up to the value on the day of his (her) death or the</t>
  </si>
  <si>
    <t>death, it's good to modify portfolios and tailor to things that you want in trusts and things that are outside of trusts.  Bonds</t>
  </si>
  <si>
    <t>may be a good choice for steadier income while stocks may better help beneficiaries of the trusts after the surviving</t>
  </si>
  <si>
    <t>spouse's death.  All income is usually distributed to surviving spouse and is taxable as distributed.  Tax-exempt interest or</t>
  </si>
  <si>
    <t>dividends from the trust remain tax-exempt.  Professional help with trust and other investment choices may be useful.</t>
  </si>
  <si>
    <t>Updated</t>
  </si>
  <si>
    <t>Monthly</t>
  </si>
  <si>
    <t>Social Security</t>
  </si>
  <si>
    <t>Checks</t>
  </si>
  <si>
    <t>Withhold</t>
  </si>
  <si>
    <t>Taxable Income</t>
  </si>
  <si>
    <t>Exemptions</t>
  </si>
  <si>
    <t>Deductions</t>
  </si>
  <si>
    <t>MAGI</t>
  </si>
  <si>
    <t>Factor</t>
  </si>
  <si>
    <t>Income</t>
  </si>
  <si>
    <t>Location tab</t>
  </si>
  <si>
    <t>Affordable Spending</t>
  </si>
  <si>
    <t>Estate</t>
  </si>
  <si>
    <t>Investments</t>
  </si>
  <si>
    <t>Name</t>
  </si>
  <si>
    <t>Phone</t>
  </si>
  <si>
    <t>Address</t>
  </si>
  <si>
    <t>Comment</t>
  </si>
  <si>
    <t>Ledger</t>
  </si>
  <si>
    <t>Estate Considerations</t>
  </si>
  <si>
    <t>Instructions</t>
  </si>
  <si>
    <t>Locations</t>
  </si>
  <si>
    <t>Phones</t>
  </si>
  <si>
    <t>Vitals</t>
  </si>
  <si>
    <t>Return to Contents</t>
  </si>
  <si>
    <t>Click on arrows to change.</t>
  </si>
  <si>
    <t>Investments last update:</t>
  </si>
  <si>
    <t>Roth Cash</t>
  </si>
  <si>
    <t>Other Cash</t>
  </si>
  <si>
    <t>to make sense.</t>
  </si>
  <si>
    <t>1/18/2011  Added a note on the Summary page saying needed Investment tab entries for Summary</t>
  </si>
  <si>
    <t>Added some subtotals to Summary tab to exclude certain items in tabulations if wanted and</t>
  </si>
  <si>
    <t>Name on Account</t>
  </si>
  <si>
    <t>Beneficiary</t>
  </si>
  <si>
    <t>Then go to the Investments tab and enter the information for each security you own.</t>
  </si>
  <si>
    <t>If you come back and change a name in a blue cell below, make sure that the Investments tab is in agreement.</t>
  </si>
  <si>
    <t>The executor of your estate will want this kind of summary in addition to that above.</t>
  </si>
  <si>
    <t>If you do not know the beneficiary, contact the issuer of the security to find out.</t>
  </si>
  <si>
    <t>Gross</t>
  </si>
  <si>
    <t>Gross Pmt</t>
  </si>
  <si>
    <t>Annual Gross</t>
  </si>
  <si>
    <t>Monthly Deductions</t>
  </si>
  <si>
    <t>FICA</t>
  </si>
  <si>
    <t>Medicare</t>
  </si>
  <si>
    <t>Source</t>
  </si>
  <si>
    <t>Monthly Income</t>
  </si>
  <si>
    <t>Monthly Totals</t>
  </si>
  <si>
    <t>Annual Totals</t>
  </si>
  <si>
    <t>Mtly + Annual</t>
  </si>
  <si>
    <t>Percent</t>
  </si>
  <si>
    <t>Annual Deductibles</t>
  </si>
  <si>
    <t>Tax With-</t>
  </si>
  <si>
    <t>holding</t>
  </si>
  <si>
    <t>There are two income tables below.  In the first you can enter any monthly income you receive.</t>
  </si>
  <si>
    <t>In the second table, you can enter any annual income you receive.  You might want to use this</t>
  </si>
  <si>
    <t>table for interest and dividends from your mutual funds.  Since you may not know what this</t>
  </si>
  <si>
    <t>coming year income will be from such sources, use the results from last year's tax return.</t>
  </si>
  <si>
    <t>Income Tax</t>
  </si>
  <si>
    <t>Charity Goods</t>
  </si>
  <si>
    <t>Charity Cash</t>
  </si>
  <si>
    <t>Charity Miles</t>
  </si>
  <si>
    <t>Medical Allowed</t>
  </si>
  <si>
    <t>AMT addition</t>
  </si>
  <si>
    <t>110% last year's tax</t>
  </si>
  <si>
    <t>90% of tax</t>
  </si>
  <si>
    <t>Actual withholding</t>
  </si>
  <si>
    <t>Minimum Withholding</t>
  </si>
  <si>
    <t>State Taxes</t>
  </si>
  <si>
    <t>Excise Taxes</t>
  </si>
  <si>
    <t>Calculations are approximate!</t>
  </si>
  <si>
    <t>Required Minimum Distributions (RMD) for IRA or 401(k), etc.</t>
  </si>
  <si>
    <t>Income forecast after 1st spouse death</t>
  </si>
  <si>
    <t>Survivor</t>
  </si>
  <si>
    <t>Total Income Tax</t>
  </si>
  <si>
    <t>Last Year's</t>
  </si>
  <si>
    <t>Coming Year</t>
  </si>
  <si>
    <t>Adjusted Gross Inc.</t>
  </si>
  <si>
    <t>Standard Deduction</t>
  </si>
  <si>
    <t>Use larger of above</t>
  </si>
  <si>
    <t>The Investment tab last updated on</t>
  </si>
  <si>
    <t>Income, Tax &amp; Charity</t>
  </si>
  <si>
    <t>have to redistribute a larger amount than shown for highly taxed</t>
  </si>
  <si>
    <r>
      <t>When the "</t>
    </r>
    <r>
      <rPr>
        <b/>
        <sz val="10"/>
        <rFont val="Arial"/>
        <family val="2"/>
      </rPr>
      <t>$ to reallocate</t>
    </r>
    <r>
      <rPr>
        <sz val="10"/>
        <rFont val="Arial"/>
        <family val="2"/>
      </rPr>
      <t>" is on an</t>
    </r>
    <r>
      <rPr>
        <b/>
        <sz val="10"/>
        <rFont val="Arial"/>
        <family val="2"/>
      </rPr>
      <t xml:space="preserve"> after-tax basis</t>
    </r>
    <r>
      <rPr>
        <sz val="10"/>
        <rFont val="Arial"/>
        <family val="2"/>
      </rPr>
      <t>, you may</t>
    </r>
  </si>
  <si>
    <t>accounts like a 401(k) to reach your targets.  That amount would</t>
  </si>
  <si>
    <t>be: "$ to reallocate" divided by [1 - Taxable % x Tax Rate %], e.g.</t>
  </si>
  <si>
    <t>Then we will follow this with an analysis of your investments in different tax, ownership, estate and other</t>
  </si>
  <si>
    <t>You can delete and/or type over the examples below.  Enter your own names in the BLUE cells (only).</t>
  </si>
  <si>
    <t>Assets</t>
  </si>
  <si>
    <t>Autos</t>
  </si>
  <si>
    <t>Furnishings</t>
  </si>
  <si>
    <t>Personal Valuables</t>
  </si>
  <si>
    <t>Investments (See tab)</t>
  </si>
  <si>
    <t>Liabilities</t>
  </si>
  <si>
    <t>Home Current Value</t>
  </si>
  <si>
    <t>Mortgage</t>
  </si>
  <si>
    <t>All of the items below can be estimates until estate is being settled.</t>
  </si>
  <si>
    <t>Federal Estate Tax Calculations</t>
  </si>
  <si>
    <t>Federal Tax Exemption</t>
  </si>
  <si>
    <t>State Tax Exemption</t>
  </si>
  <si>
    <t>Gift Tax Exemption</t>
  </si>
  <si>
    <t>Exemption Information</t>
  </si>
  <si>
    <t>Gift Tax Exemptions already used:</t>
  </si>
  <si>
    <t>of tabs to assist estate executor and surviving spouse.</t>
  </si>
  <si>
    <t>Mortgage Interest</t>
  </si>
  <si>
    <t>* Qualified distribution is the amount taken from an IRA or 401(k) equivalent, usually the Required Minimum Distribution (RMD).  See table below.</t>
  </si>
  <si>
    <t>Divide last year's ending balance by the factor below to calculate RMD.</t>
  </si>
  <si>
    <t>2 autos</t>
  </si>
  <si>
    <t>Replace roof</t>
  </si>
  <si>
    <t>Paint house</t>
  </si>
  <si>
    <t>Items</t>
  </si>
  <si>
    <t>Credit cards</t>
  </si>
  <si>
    <t>This analysis does not consider value of unused award points.</t>
  </si>
  <si>
    <t>Suggestions:</t>
  </si>
  <si>
    <t>Stocks</t>
  </si>
  <si>
    <t>Bonds</t>
  </si>
  <si>
    <t>Money Mkt</t>
  </si>
  <si>
    <t>then enter the investment name several times, one to represent stocks, one bonds, etc.,</t>
  </si>
  <si>
    <t>On the Excel tool bar, go to View, uncheck Gridlines and Headings, then select Full Screen.</t>
  </si>
  <si>
    <t>Percentages do not have to be precise, but must add to 100% for the Total Fund.</t>
  </si>
  <si>
    <t>Total Fund</t>
  </si>
  <si>
    <t>Total Investments</t>
  </si>
  <si>
    <t>Net savings for normal expenses</t>
  </si>
  <si>
    <t>Age of younger spouse</t>
  </si>
  <si>
    <t>Remodel</t>
  </si>
  <si>
    <t>Debts</t>
  </si>
  <si>
    <t>Auto loan</t>
  </si>
  <si>
    <t>Future Expenses</t>
  </si>
  <si>
    <t>Deferred-Tax Accts</t>
  </si>
  <si>
    <t>Tax Rate</t>
  </si>
  <si>
    <t>Taxes</t>
  </si>
  <si>
    <t>Savings available for normal annual living expenses</t>
  </si>
  <si>
    <t>Safe withdrawals from savings</t>
  </si>
  <si>
    <t>Annual Social Security less Medicare &amp; Taxes</t>
  </si>
  <si>
    <t>Annual spending before fixed pension adjustment</t>
  </si>
  <si>
    <t>Annual cost-of-living-adjusted payments less deductions</t>
  </si>
  <si>
    <t>Net safe annual withdrawals for expenses this year</t>
  </si>
  <si>
    <t>Only make entries in blue cells.</t>
  </si>
  <si>
    <t>Back to Contents</t>
  </si>
  <si>
    <t>Affordable Spending This Year</t>
  </si>
  <si>
    <t>Less Emergency Reserves. Note (1)</t>
  </si>
  <si>
    <t>(1) Suggest larger of 10% of investments or one year expenses</t>
  </si>
  <si>
    <t>RMD: See Note (2)</t>
  </si>
  <si>
    <t>Annual fixed-payment pension less withhold, etc. Note (3)</t>
  </si>
  <si>
    <t>(3) This could also include fixed-payments from trust, immediate annuity, etc.</t>
  </si>
  <si>
    <t>Fixed-payment pension adjustment. Note (4)</t>
  </si>
  <si>
    <t>Net safe withdrawal for expenses. Note (5)</t>
  </si>
  <si>
    <t>(4) http://www.marketwatch.com/story/why-fixed-income-is-not-fixed-2015-02-25</t>
  </si>
  <si>
    <t>(5) If this is negative, you must use part of pension to add back to savings.</t>
  </si>
  <si>
    <t>Annual pensions less withholding &amp; other deductions. Note (3)</t>
  </si>
  <si>
    <t>Total available for spending this year. Note (6)</t>
  </si>
  <si>
    <t>Assumptions</t>
  </si>
  <si>
    <t>Your returns will be at least as large as inflation in most years.</t>
  </si>
  <si>
    <t>IRS Publication 590 factors represent your life-expectancy.</t>
  </si>
  <si>
    <t>You will have sufficient savings to use cash for future purchases.</t>
  </si>
  <si>
    <t>After-tax affordable spending.  Note (7)</t>
  </si>
  <si>
    <t>(6) There is no entry for interest or dividends because all are reinvested except</t>
  </si>
  <si>
    <t>those that are withdrawn as part of the savings withdrawals above.</t>
  </si>
  <si>
    <t>Required Minimum Distributions (RMD)</t>
  </si>
  <si>
    <t>from IRS Publication 590</t>
  </si>
  <si>
    <t>Less debts.  (From table on right)</t>
  </si>
  <si>
    <t>Less taxes on tax deferred accounts. (Table on right)</t>
  </si>
  <si>
    <t>If your savings are not sufficient, you will have to eliminate some</t>
  </si>
  <si>
    <t xml:space="preserve">of the "future expenses" or take on part-time work to pay for them. </t>
  </si>
  <si>
    <t>If you have "balanced" funds and want an accurate breakdown by stocks, bonds, etc.,</t>
  </si>
  <si>
    <t>Make entries only in blue cells.  Use arrows to select type.</t>
  </si>
  <si>
    <t>Other than for a simple will, you may need professional help to calculate the Estate or Inheritance taxes.</t>
  </si>
  <si>
    <t>State Estate or Inheritance Tax Calculations</t>
  </si>
  <si>
    <t>Exemptions already used*</t>
  </si>
  <si>
    <t>Credit</t>
  </si>
  <si>
    <t>These amounts are those in excess of the annual exclusions or about $15k per person.</t>
  </si>
  <si>
    <t>* List the individual items below including</t>
  </si>
  <si>
    <t>year, amount of gift and credit as reported</t>
  </si>
  <si>
    <t>returns safe because they are needed</t>
  </si>
  <si>
    <t>after death of both spouses.</t>
  </si>
  <si>
    <t>on gift tax return.  Be sure to keep gift tax</t>
  </si>
  <si>
    <t>Less not part of estate</t>
  </si>
  <si>
    <t>Net estate investments'</t>
  </si>
  <si>
    <t>Notes &amp; supporting calculations</t>
  </si>
  <si>
    <t>Total Investments (From Investments tab)</t>
  </si>
  <si>
    <t>values 6 months earlier, whichever is a better benefit.  It's important to keep a record of values on those days.  After a</t>
  </si>
  <si>
    <t>We'll start with a summary of an analysis of the distribution of your investment allocations in different</t>
  </si>
  <si>
    <t>Insurance</t>
  </si>
  <si>
    <t>Regular Income Tax</t>
  </si>
  <si>
    <t>Recommended Procedure</t>
  </si>
  <si>
    <t>Reformatted the first 5 rows of the Investment History tab so they are like the remaining ones.</t>
  </si>
  <si>
    <t>Added Beneficiary tracking and deleted Exclusions which were confusing.  Added a number</t>
  </si>
  <si>
    <t>CONTENTS: LINKS TO TABS</t>
  </si>
  <si>
    <t>Mixed Stks/Bnds</t>
  </si>
  <si>
    <t>Direct Investment</t>
  </si>
  <si>
    <t>Children</t>
  </si>
  <si>
    <t>Investments as of</t>
  </si>
  <si>
    <t>Real Est.EX Home</t>
  </si>
  <si>
    <t>Surviving Spouse</t>
  </si>
  <si>
    <t>Thomas Jones</t>
  </si>
  <si>
    <t>Mary Jones</t>
  </si>
  <si>
    <t>Mary</t>
  </si>
  <si>
    <t>Tom</t>
  </si>
  <si>
    <t>another.  Instead use the delete key and type a new entry in the cell.</t>
  </si>
  <si>
    <t>as "My Investment Manager 2015.xls" before you start to use the program.</t>
  </si>
  <si>
    <t xml:space="preserve">as link values between worksheets.  </t>
  </si>
  <si>
    <t>Immediate Annuity</t>
  </si>
  <si>
    <t>XXX S&amp;P 500</t>
  </si>
  <si>
    <t>YYY Muni Bonds</t>
  </si>
  <si>
    <t>ZZZ Money Market</t>
  </si>
  <si>
    <t>National Bank</t>
  </si>
  <si>
    <t>Vacation Time Share in Trust</t>
  </si>
  <si>
    <t>This is how the example is set up below.  You can change Category entries.</t>
  </si>
  <si>
    <t>Home (Not an investment)</t>
  </si>
  <si>
    <t>Est. Annual</t>
  </si>
  <si>
    <t>Roth IRA RMD</t>
  </si>
  <si>
    <t>Taxable Inc.</t>
  </si>
  <si>
    <t>A</t>
  </si>
  <si>
    <t>B</t>
  </si>
  <si>
    <t>C</t>
  </si>
  <si>
    <t>D</t>
  </si>
  <si>
    <t>A x B</t>
  </si>
  <si>
    <t>Subtract</t>
  </si>
  <si>
    <t>E</t>
  </si>
  <si>
    <t>C - D = Tax</t>
  </si>
  <si>
    <t>Example if married and income between $100k and $149k for 2015</t>
  </si>
  <si>
    <t>Listed</t>
  </si>
  <si>
    <t>Gifting and other backup details:</t>
  </si>
  <si>
    <t>Income, Withholding, Taxes, Gifting, etc.</t>
  </si>
  <si>
    <t>Investment Categories &amp; Summary</t>
  </si>
  <si>
    <t>Scroll down to bottom</t>
  </si>
  <si>
    <t>to see all categories</t>
  </si>
  <si>
    <t>Roth Balanced Fund 50% Stocks</t>
  </si>
  <si>
    <t>Roth Balanced Fund 40% Bonds</t>
  </si>
  <si>
    <t>Roth Balanced Fund 10% Money Markets</t>
  </si>
  <si>
    <t>Charitable Gift Fund Stocks</t>
  </si>
  <si>
    <t>Charitable Gift Fund Bonds</t>
  </si>
  <si>
    <t>Tomas Jones</t>
  </si>
  <si>
    <t>NA</t>
  </si>
  <si>
    <t>Rollover IRA</t>
  </si>
  <si>
    <t>This is one of the many free programs from www.analyzenow.com</t>
  </si>
  <si>
    <t>to help people be better prepared for the surprises that retirement</t>
  </si>
  <si>
    <t>presents.  Here we offer help to the retiree, the survivor and the</t>
  </si>
  <si>
    <t>executor of the estate after death get important financial information</t>
  </si>
  <si>
    <t>that otherwise would take an unreasonable amount of time to</t>
  </si>
  <si>
    <t>Annual Savings</t>
  </si>
  <si>
    <t>Income Source</t>
  </si>
  <si>
    <t>Investment Costs</t>
  </si>
  <si>
    <t>Investment Summary</t>
  </si>
  <si>
    <t>Set up the category names below that are important to your summary of investments, then use the</t>
  </si>
  <si>
    <t>investment tab pull down menus with those names to get a total of each amount in each category here.</t>
  </si>
  <si>
    <t>Place, file or cloud.</t>
  </si>
  <si>
    <t>Item description</t>
  </si>
  <si>
    <t>Notes including passwords or lock combinations</t>
  </si>
  <si>
    <t>Phones and Addresses of key people to notify after death</t>
  </si>
  <si>
    <t>CFP</t>
  </si>
  <si>
    <t>Lawyer</t>
  </si>
  <si>
    <t>Executor</t>
  </si>
  <si>
    <t>Pastor</t>
  </si>
  <si>
    <t>Funeral</t>
  </si>
  <si>
    <t>Relatives</t>
  </si>
  <si>
    <t>Friends</t>
  </si>
  <si>
    <t>etc.</t>
  </si>
  <si>
    <t>Birthday</t>
  </si>
  <si>
    <t>Chk/Stk/Goods/etc.</t>
  </si>
  <si>
    <t>Relation</t>
  </si>
  <si>
    <t>Comment/Email/etc.</t>
  </si>
  <si>
    <t>Role</t>
  </si>
  <si>
    <t>Comment or who gets what after death</t>
  </si>
  <si>
    <t>This worksheet is not protected, so you can add or change it as you want.</t>
  </si>
  <si>
    <t>You can link results from this worksheet by selecting a blue cell in the other worksheet,</t>
  </si>
  <si>
    <t>It's particularly important to remember very large financial gifts for which you have to file gift tax returns</t>
  </si>
  <si>
    <t>You may also want to keep tabs on who much you have give each child.  Use this part of the worksheet for that.</t>
  </si>
  <si>
    <t>Betty</t>
  </si>
  <si>
    <t>John, Jr.</t>
  </si>
  <si>
    <t>Marion</t>
  </si>
  <si>
    <t>S&amp;P 500 index fund</t>
  </si>
  <si>
    <t>Our old Buick</t>
  </si>
  <si>
    <t>Grandpa's Civil War gun</t>
  </si>
  <si>
    <t>Jane</t>
  </si>
  <si>
    <t>Checking account</t>
  </si>
  <si>
    <t>Check from Roth IRA</t>
  </si>
  <si>
    <t>Had to file gift tax return.</t>
  </si>
  <si>
    <t>This worksheet is not protected, so you can add or change as you want.</t>
  </si>
  <si>
    <t>This worksheet is unprotected so you can add or change as you want.</t>
  </si>
  <si>
    <t>This worksheet is unprotected so you can add or change as your want.</t>
  </si>
  <si>
    <t>Less large one-time future expenses.  (From table on right)</t>
  </si>
  <si>
    <t>(2) This may be different from the RMD you must use to meet your legal minimum</t>
  </si>
  <si>
    <t>age, or it is based on an inherited account, etc., so do not use this for tax purposes.</t>
  </si>
  <si>
    <t>debt payments because these were already deducted above.</t>
  </si>
  <si>
    <t>* This will be a minus number if Draws exceed Deposits.  If you keep the ledger above entries of deposits and draws, this calculation is easy.</t>
  </si>
  <si>
    <t>version.  Click on Full Screen on the View tab in the toolbar.)  You can</t>
  </si>
  <si>
    <t>either click on tabs or use the Contents above.</t>
  </si>
  <si>
    <t>(If you do not accept the disclaimer, the Investment Summary will show incorrect values.)</t>
  </si>
  <si>
    <t>Both your estate attorney and executor of your will need to know how the ownership and beneficiary of each investment is titled.</t>
  </si>
  <si>
    <t>We suggest keeping a separate file copy for each year.</t>
  </si>
  <si>
    <r>
      <rPr>
        <b/>
        <sz val="10"/>
        <rFont val="Arial"/>
        <family val="2"/>
      </rPr>
      <t>Planner</t>
    </r>
    <r>
      <rPr>
        <sz val="10"/>
        <rFont val="Arial"/>
        <family val="2"/>
      </rPr>
      <t xml:space="preserve"> from www.analyzenow.com.  This program shows your results</t>
    </r>
  </si>
  <si>
    <t>More comprehensive analysis</t>
  </si>
  <si>
    <t>Those with more complexly financial situations should do a spending analysis</t>
  </si>
  <si>
    <r>
      <t xml:space="preserve">with a more comprehensive program such as the </t>
    </r>
    <r>
      <rPr>
        <b/>
        <sz val="10"/>
        <rFont val="Arial"/>
        <family val="2"/>
      </rPr>
      <t>Pre &amp; Post Retirement</t>
    </r>
  </si>
  <si>
    <t>dependent on allocations and good and bad financial years from the past.</t>
  </si>
  <si>
    <t>withdrawal after 70 1/2, or because that RMD may be based on the other spouse's</t>
  </si>
  <si>
    <t>(7) Excludes income taxes, items deducted from salving like large purchases or</t>
  </si>
  <si>
    <t>Update this worksheet once a year.  After the first year, updating will be quick.</t>
  </si>
  <si>
    <t>and proportion the current value according to results from the calculator on the right.</t>
  </si>
  <si>
    <t>Other Investments</t>
  </si>
  <si>
    <t>type an = sign, and come back to this worksheet, select the result, and then tap Enter.</t>
  </si>
  <si>
    <t>Notes:  Include contact name, phone, web address or other information.</t>
  </si>
  <si>
    <t>Scroll right for more&gt;&gt;</t>
  </si>
  <si>
    <t>Gifts &amp; distribution of personal property.</t>
  </si>
  <si>
    <t>After we die:</t>
  </si>
  <si>
    <t>John gets my BMW</t>
  </si>
  <si>
    <t>Jane gets dog, Max</t>
  </si>
  <si>
    <t>Jane gets time share</t>
  </si>
  <si>
    <t>Gifts &amp; Personal Distributions</t>
  </si>
  <si>
    <t>Betty gets pearl neckless</t>
  </si>
  <si>
    <t>Marian</t>
  </si>
  <si>
    <t>Marrian gets engagement ring</t>
  </si>
  <si>
    <t>Be sure to include location of computer passwords, hidden spare keys, etc.</t>
  </si>
  <si>
    <t>S&amp;P 500 Index Fund</t>
  </si>
  <si>
    <t>Muni Bonds</t>
  </si>
  <si>
    <t>Money Market</t>
  </si>
  <si>
    <t>IRA with stocks</t>
  </si>
  <si>
    <t>Pension</t>
  </si>
  <si>
    <t>Spouse's Social Security</t>
  </si>
  <si>
    <t>After our death, our son Bill will manage.  After his death goes to church.</t>
  </si>
  <si>
    <t>If, on downloading, a bar appears above for Protected View, click on Enable Editing.</t>
  </si>
  <si>
    <t>assemble and assess.  It can also be used to simply track investments.</t>
  </si>
  <si>
    <t>Added more categories to Summary tab.</t>
  </si>
  <si>
    <t>Added improved instructions.</t>
  </si>
  <si>
    <t>unlocked several entry cells.  Noq much better for executor of will or trustees.</t>
  </si>
  <si>
    <t>and to keep those gift returns in a safe place for your executor after you die.</t>
  </si>
  <si>
    <t xml:space="preserve">You can toggle between checked and unchecked to see the difference.  The </t>
  </si>
  <si>
    <t>after-tax values will only be on an after-tax basis if you choose to enter tax rates in</t>
  </si>
  <si>
    <t>columns M and N on the Investment tab.  After-tax values may make more sense for</t>
  </si>
  <si>
    <t>The IRS requires that you</t>
  </si>
  <si>
    <t>have valid substantiation:</t>
  </si>
  <si>
    <t>You will need to get your tax rates from IRS Publication 1040 on www.irs.gov</t>
  </si>
  <si>
    <t>Use can use tax tables from www.irs.gov or the calculation they provide for high incomes (Below).</t>
  </si>
  <si>
    <t>Over (under) withheld</t>
  </si>
  <si>
    <t>Modified Adjusted Gross Income (MAGI) affects the</t>
  </si>
  <si>
    <t>amount of Medicare that is deducted from Social Security.</t>
  </si>
  <si>
    <t>All amounts are approximate to simplify calculations</t>
  </si>
  <si>
    <t>Made corrections to the Income, Tax &amp; Charity tab.</t>
  </si>
  <si>
    <t>Estate and Investment Manager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</si>
</sst>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%"/>
    <numFmt numFmtId="166" formatCode="0.0"/>
    <numFmt numFmtId="167" formatCode="_(* #,##0_);_(* \(#,##0\);_(* &quot;-&quot;??_);_(@_)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4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sz val="16"/>
      <name val="Arial"/>
      <family val="2"/>
    </font>
    <font>
      <sz val="8"/>
      <color indexed="8"/>
      <name val="Tahoma"/>
      <family val="2"/>
    </font>
    <font>
      <b/>
      <sz val="11"/>
      <color indexed="10"/>
      <name val="Calibri"/>
      <family val="2"/>
    </font>
    <font>
      <sz val="10"/>
      <color indexed="13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u val="single"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sz val="10"/>
      <color rgb="FFFFFF00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</font>
    <font>
      <b/>
      <sz val="12"/>
      <color rgb="FFFF0000"/>
      <name val="Arial"/>
      <family val="2"/>
    </font>
    <font>
      <u val="single"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7C8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3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33" borderId="0" xfId="0" applyFill="1" applyAlignment="1">
      <alignment/>
    </xf>
    <xf numFmtId="0" fontId="3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0" fillId="0" borderId="0" xfId="0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4" fontId="0" fillId="34" borderId="0" xfId="0" applyNumberForma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34" borderId="0" xfId="0" applyFont="1" applyFill="1" applyAlignment="1">
      <alignment/>
    </xf>
    <xf numFmtId="0" fontId="3" fillId="34" borderId="0" xfId="0" applyFont="1" applyFill="1" applyAlignment="1">
      <alignment horizontal="right"/>
    </xf>
    <xf numFmtId="14" fontId="0" fillId="34" borderId="0" xfId="0" applyNumberFormat="1" applyFill="1" applyBorder="1" applyAlignment="1">
      <alignment horizontal="center"/>
    </xf>
    <xf numFmtId="0" fontId="3" fillId="34" borderId="0" xfId="0" applyFont="1" applyFill="1" applyAlignment="1">
      <alignment horizontal="left"/>
    </xf>
    <xf numFmtId="14" fontId="0" fillId="34" borderId="0" xfId="0" applyNumberFormat="1" applyFill="1" applyBorder="1" applyAlignment="1">
      <alignment horizontal="left"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0" borderId="10" xfId="0" applyBorder="1" applyAlignment="1">
      <alignment wrapText="1"/>
    </xf>
    <xf numFmtId="165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8" fillId="34" borderId="0" xfId="0" applyFont="1" applyFill="1" applyAlignment="1">
      <alignment/>
    </xf>
    <xf numFmtId="165" fontId="0" fillId="34" borderId="0" xfId="0" applyNumberFormat="1" applyFill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34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0" fontId="0" fillId="33" borderId="10" xfId="0" applyFill="1" applyBorder="1" applyAlignment="1" applyProtection="1">
      <alignment/>
      <protection locked="0"/>
    </xf>
    <xf numFmtId="165" fontId="0" fillId="33" borderId="10" xfId="0" applyNumberForma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/>
      <protection locked="0"/>
    </xf>
    <xf numFmtId="4" fontId="2" fillId="33" borderId="10" xfId="0" applyNumberFormat="1" applyFont="1" applyFill="1" applyBorder="1" applyAlignment="1" applyProtection="1">
      <alignment/>
      <protection locked="0"/>
    </xf>
    <xf numFmtId="3" fontId="0" fillId="33" borderId="10" xfId="0" applyNumberFormat="1" applyFill="1" applyBorder="1" applyAlignment="1" applyProtection="1">
      <alignment/>
      <protection locked="0"/>
    </xf>
    <xf numFmtId="164" fontId="0" fillId="33" borderId="10" xfId="0" applyNumberFormat="1" applyFill="1" applyBorder="1" applyAlignment="1" applyProtection="1">
      <alignment/>
      <protection locked="0"/>
    </xf>
    <xf numFmtId="0" fontId="6" fillId="35" borderId="0" xfId="0" applyFont="1" applyFill="1" applyAlignment="1" applyProtection="1">
      <alignment horizontal="center"/>
      <protection locked="0"/>
    </xf>
    <xf numFmtId="0" fontId="10" fillId="35" borderId="0" xfId="0" applyFont="1" applyFill="1" applyAlignment="1" applyProtection="1">
      <alignment horizontal="center"/>
      <protection locked="0"/>
    </xf>
    <xf numFmtId="0" fontId="10" fillId="35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0" fillId="34" borderId="0" xfId="0" applyFont="1" applyFill="1" applyAlignment="1">
      <alignment/>
    </xf>
    <xf numFmtId="0" fontId="0" fillId="33" borderId="10" xfId="0" applyFont="1" applyFill="1" applyBorder="1" applyAlignment="1" applyProtection="1">
      <alignment/>
      <protection locked="0"/>
    </xf>
    <xf numFmtId="0" fontId="9" fillId="33" borderId="10" xfId="0" applyFont="1" applyFill="1" applyBorder="1" applyAlignment="1" applyProtection="1">
      <alignment horizontal="center" wrapText="1"/>
      <protection locked="0"/>
    </xf>
    <xf numFmtId="0" fontId="9" fillId="0" borderId="10" xfId="0" applyFont="1" applyBorder="1" applyAlignment="1">
      <alignment horizontal="center" wrapText="1"/>
    </xf>
    <xf numFmtId="165" fontId="0" fillId="0" borderId="10" xfId="0" applyNumberFormat="1" applyBorder="1" applyAlignment="1">
      <alignment horizontal="center" wrapText="1"/>
    </xf>
    <xf numFmtId="0" fontId="11" fillId="34" borderId="0" xfId="0" applyFont="1" applyFill="1" applyAlignment="1">
      <alignment horizontal="left"/>
    </xf>
    <xf numFmtId="0" fontId="13" fillId="34" borderId="0" xfId="0" applyFont="1" applyFill="1" applyAlignment="1" applyProtection="1">
      <alignment/>
      <protection hidden="1"/>
    </xf>
    <xf numFmtId="0" fontId="0" fillId="0" borderId="0" xfId="0" applyFill="1" applyAlignment="1">
      <alignment horizontal="center"/>
    </xf>
    <xf numFmtId="0" fontId="0" fillId="34" borderId="0" xfId="0" applyFill="1" applyAlignment="1">
      <alignment horizontal="left"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 wrapText="1"/>
    </xf>
    <xf numFmtId="165" fontId="0" fillId="34" borderId="11" xfId="0" applyNumberFormat="1" applyFill="1" applyBorder="1" applyAlignment="1">
      <alignment/>
    </xf>
    <xf numFmtId="0" fontId="0" fillId="34" borderId="10" xfId="0" applyFill="1" applyBorder="1" applyAlignment="1">
      <alignment/>
    </xf>
    <xf numFmtId="165" fontId="0" fillId="34" borderId="10" xfId="0" applyNumberFormat="1" applyFill="1" applyBorder="1" applyAlignment="1">
      <alignment/>
    </xf>
    <xf numFmtId="0" fontId="0" fillId="0" borderId="10" xfId="0" applyFill="1" applyBorder="1" applyAlignment="1" applyProtection="1">
      <alignment horizontal="center" wrapText="1"/>
      <protection locked="0"/>
    </xf>
    <xf numFmtId="0" fontId="3" fillId="34" borderId="0" xfId="0" applyFont="1" applyFill="1" applyBorder="1" applyAlignment="1">
      <alignment/>
    </xf>
    <xf numFmtId="0" fontId="13" fillId="34" borderId="0" xfId="0" applyFont="1" applyFill="1" applyAlignment="1" applyProtection="1">
      <alignment horizontal="center"/>
      <protection hidden="1"/>
    </xf>
    <xf numFmtId="0" fontId="0" fillId="36" borderId="10" xfId="0" applyFill="1" applyBorder="1" applyAlignment="1">
      <alignment/>
    </xf>
    <xf numFmtId="0" fontId="0" fillId="0" borderId="10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13" fillId="0" borderId="0" xfId="0" applyFont="1" applyFill="1" applyAlignment="1" applyProtection="1">
      <alignment horizontal="center"/>
      <protection hidden="1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165" fontId="0" fillId="34" borderId="12" xfId="0" applyNumberFormat="1" applyFill="1" applyBorder="1" applyAlignment="1">
      <alignment/>
    </xf>
    <xf numFmtId="14" fontId="3" fillId="34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57" fillId="0" borderId="14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22" xfId="0" applyFill="1" applyBorder="1" applyAlignment="1">
      <alignment/>
    </xf>
    <xf numFmtId="43" fontId="40" fillId="37" borderId="10" xfId="42" applyFont="1" applyFill="1" applyBorder="1" applyAlignment="1">
      <alignment/>
    </xf>
    <xf numFmtId="43" fontId="0" fillId="37" borderId="10" xfId="0" applyNumberFormat="1" applyFill="1" applyBorder="1" applyAlignment="1">
      <alignment/>
    </xf>
    <xf numFmtId="0" fontId="0" fillId="38" borderId="0" xfId="0" applyFill="1" applyAlignment="1">
      <alignment/>
    </xf>
    <xf numFmtId="0" fontId="0" fillId="0" borderId="0" xfId="0" applyAlignment="1">
      <alignment horizontal="center"/>
    </xf>
    <xf numFmtId="167" fontId="40" fillId="37" borderId="10" xfId="42" applyNumberFormat="1" applyFont="1" applyFill="1" applyBorder="1" applyAlignment="1">
      <alignment/>
    </xf>
    <xf numFmtId="6" fontId="0" fillId="0" borderId="0" xfId="0" applyNumberFormat="1" applyBorder="1" applyAlignment="1">
      <alignment/>
    </xf>
    <xf numFmtId="167" fontId="40" fillId="0" borderId="0" xfId="42" applyNumberFormat="1" applyFont="1" applyAlignment="1">
      <alignment/>
    </xf>
    <xf numFmtId="0" fontId="58" fillId="0" borderId="0" xfId="0" applyFont="1" applyAlignment="1">
      <alignment/>
    </xf>
    <xf numFmtId="0" fontId="0" fillId="37" borderId="0" xfId="0" applyFill="1" applyAlignment="1">
      <alignment horizontal="center"/>
    </xf>
    <xf numFmtId="0" fontId="0" fillId="37" borderId="0" xfId="0" applyFill="1" applyAlignment="1">
      <alignment/>
    </xf>
    <xf numFmtId="0" fontId="0" fillId="37" borderId="10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14" fillId="34" borderId="0" xfId="52" applyFill="1" applyAlignment="1" applyProtection="1">
      <alignment/>
      <protection/>
    </xf>
    <xf numFmtId="0" fontId="3" fillId="0" borderId="10" xfId="0" applyFont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15" fillId="34" borderId="0" xfId="52" applyFont="1" applyFill="1" applyAlignment="1" applyProtection="1">
      <alignment horizontal="left"/>
      <protection/>
    </xf>
    <xf numFmtId="0" fontId="14" fillId="37" borderId="0" xfId="52" applyFill="1" applyAlignment="1" applyProtection="1">
      <alignment/>
      <protection/>
    </xf>
    <xf numFmtId="0" fontId="14" fillId="0" borderId="0" xfId="52" applyFill="1" applyAlignment="1" applyProtection="1">
      <alignment/>
      <protection/>
    </xf>
    <xf numFmtId="0" fontId="0" fillId="0" borderId="13" xfId="0" applyBorder="1" applyAlignment="1">
      <alignment/>
    </xf>
    <xf numFmtId="0" fontId="16" fillId="37" borderId="0" xfId="0" applyFont="1" applyFill="1" applyAlignment="1">
      <alignment/>
    </xf>
    <xf numFmtId="0" fontId="7" fillId="34" borderId="14" xfId="0" applyFont="1" applyFill="1" applyBorder="1" applyAlignment="1">
      <alignment horizontal="left"/>
    </xf>
    <xf numFmtId="14" fontId="0" fillId="34" borderId="12" xfId="0" applyNumberFormat="1" applyFill="1" applyBorder="1" applyAlignment="1">
      <alignment horizontal="center"/>
    </xf>
    <xf numFmtId="0" fontId="8" fillId="37" borderId="0" xfId="0" applyFont="1" applyFill="1" applyAlignment="1">
      <alignment horizontal="left"/>
    </xf>
    <xf numFmtId="0" fontId="0" fillId="37" borderId="0" xfId="0" applyFont="1" applyFill="1" applyAlignment="1">
      <alignment/>
    </xf>
    <xf numFmtId="0" fontId="0" fillId="38" borderId="0" xfId="0" applyFill="1" applyAlignment="1" applyProtection="1">
      <alignment horizontal="right"/>
      <protection locked="0"/>
    </xf>
    <xf numFmtId="164" fontId="9" fillId="33" borderId="10" xfId="0" applyNumberFormat="1" applyFont="1" applyFill="1" applyBorder="1" applyAlignment="1" applyProtection="1">
      <alignment/>
      <protection locked="0"/>
    </xf>
    <xf numFmtId="3" fontId="9" fillId="33" borderId="10" xfId="0" applyNumberFormat="1" applyFont="1" applyFill="1" applyBorder="1" applyAlignment="1" applyProtection="1">
      <alignment/>
      <protection locked="0"/>
    </xf>
    <xf numFmtId="0" fontId="3" fillId="34" borderId="10" xfId="0" applyFont="1" applyFill="1" applyBorder="1" applyAlignment="1">
      <alignment horizontal="left"/>
    </xf>
    <xf numFmtId="0" fontId="0" fillId="37" borderId="10" xfId="0" applyFill="1" applyBorder="1" applyAlignment="1" applyProtection="1">
      <alignment/>
      <protection hidden="1"/>
    </xf>
    <xf numFmtId="3" fontId="0" fillId="37" borderId="10" xfId="0" applyNumberFormat="1" applyFill="1" applyBorder="1" applyAlignment="1" applyProtection="1">
      <alignment/>
      <protection hidden="1"/>
    </xf>
    <xf numFmtId="0" fontId="7" fillId="37" borderId="0" xfId="0" applyFont="1" applyFill="1" applyAlignment="1" applyProtection="1">
      <alignment horizontal="center"/>
      <protection hidden="1"/>
    </xf>
    <xf numFmtId="0" fontId="7" fillId="37" borderId="11" xfId="0" applyFont="1" applyFill="1" applyBorder="1" applyAlignment="1" applyProtection="1">
      <alignment horizontal="center"/>
      <protection hidden="1"/>
    </xf>
    <xf numFmtId="0" fontId="0" fillId="37" borderId="0" xfId="0" applyFill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6" fillId="37" borderId="14" xfId="0" applyFont="1" applyFill="1" applyBorder="1" applyAlignment="1">
      <alignment/>
    </xf>
    <xf numFmtId="0" fontId="0" fillId="37" borderId="0" xfId="0" applyFill="1" applyBorder="1" applyAlignment="1" applyProtection="1">
      <alignment/>
      <protection hidden="1"/>
    </xf>
    <xf numFmtId="0" fontId="0" fillId="37" borderId="14" xfId="0" applyFont="1" applyFill="1" applyBorder="1" applyAlignment="1" applyProtection="1">
      <alignment/>
      <protection hidden="1"/>
    </xf>
    <xf numFmtId="0" fontId="0" fillId="37" borderId="12" xfId="0" applyFill="1" applyBorder="1" applyAlignment="1" applyProtection="1">
      <alignment/>
      <protection hidden="1"/>
    </xf>
    <xf numFmtId="0" fontId="0" fillId="37" borderId="1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 horizontal="center"/>
      <protection hidden="1"/>
    </xf>
    <xf numFmtId="0" fontId="3" fillId="37" borderId="24" xfId="0" applyFont="1" applyFill="1" applyBorder="1" applyAlignment="1" applyProtection="1">
      <alignment horizontal="center"/>
      <protection hidden="1"/>
    </xf>
    <xf numFmtId="0" fontId="3" fillId="37" borderId="0" xfId="0" applyFont="1" applyFill="1" applyBorder="1" applyAlignment="1" applyProtection="1">
      <alignment horizontal="center"/>
      <protection hidden="1"/>
    </xf>
    <xf numFmtId="0" fontId="3" fillId="37" borderId="15" xfId="0" applyFont="1" applyFill="1" applyBorder="1" applyAlignment="1" applyProtection="1">
      <alignment horizontal="center"/>
      <protection hidden="1"/>
    </xf>
    <xf numFmtId="0" fontId="3" fillId="37" borderId="23" xfId="0" applyFont="1" applyFill="1" applyBorder="1" applyAlignment="1" applyProtection="1">
      <alignment horizontal="center"/>
      <protection hidden="1"/>
    </xf>
    <xf numFmtId="0" fontId="3" fillId="37" borderId="10" xfId="0" applyFont="1" applyFill="1" applyBorder="1" applyAlignment="1" applyProtection="1">
      <alignment horizontal="center"/>
      <protection hidden="1"/>
    </xf>
    <xf numFmtId="0" fontId="3" fillId="37" borderId="20" xfId="0" applyFont="1" applyFill="1" applyBorder="1" applyAlignment="1" applyProtection="1">
      <alignment horizontal="center"/>
      <protection hidden="1"/>
    </xf>
    <xf numFmtId="0" fontId="3" fillId="0" borderId="10" xfId="0" applyFont="1" applyFill="1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8" borderId="10" xfId="0" applyFill="1" applyBorder="1" applyAlignment="1" applyProtection="1">
      <alignment/>
      <protection locked="0"/>
    </xf>
    <xf numFmtId="0" fontId="3" fillId="8" borderId="0" xfId="0" applyFont="1" applyFill="1" applyAlignment="1" applyProtection="1">
      <alignment horizontal="center"/>
      <protection locked="0"/>
    </xf>
    <xf numFmtId="0" fontId="3" fillId="37" borderId="10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9" fontId="0" fillId="8" borderId="10" xfId="0" applyNumberFormat="1" applyFill="1" applyBorder="1" applyAlignment="1" applyProtection="1">
      <alignment/>
      <protection locked="0"/>
    </xf>
    <xf numFmtId="0" fontId="3" fillId="0" borderId="1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0" fillId="8" borderId="10" xfId="0" applyFont="1" applyFill="1" applyBorder="1" applyAlignment="1" applyProtection="1">
      <alignment/>
      <protection locked="0"/>
    </xf>
    <xf numFmtId="0" fontId="3" fillId="37" borderId="24" xfId="0" applyFont="1" applyFill="1" applyBorder="1" applyAlignment="1">
      <alignment horizontal="center"/>
    </xf>
    <xf numFmtId="0" fontId="3" fillId="37" borderId="23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9" fontId="0" fillId="8" borderId="10" xfId="0" applyNumberFormat="1" applyFill="1" applyBorder="1" applyAlignment="1" applyProtection="1">
      <alignment horizontal="center"/>
      <protection locked="0"/>
    </xf>
    <xf numFmtId="0" fontId="0" fillId="8" borderId="10" xfId="0" applyFill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0" fillId="37" borderId="10" xfId="0" applyFill="1" applyBorder="1" applyAlignment="1" applyProtection="1">
      <alignment/>
      <protection locked="0"/>
    </xf>
    <xf numFmtId="167" fontId="0" fillId="37" borderId="10" xfId="0" applyNumberFormat="1" applyFill="1" applyBorder="1" applyAlignment="1">
      <alignment/>
    </xf>
    <xf numFmtId="43" fontId="40" fillId="12" borderId="10" xfId="42" applyFont="1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7" fontId="40" fillId="12" borderId="10" xfId="42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9" fillId="37" borderId="0" xfId="0" applyFont="1" applyFill="1" applyAlignment="1" applyProtection="1">
      <alignment/>
      <protection hidden="1" locked="0"/>
    </xf>
    <xf numFmtId="0" fontId="60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3" fillId="34" borderId="0" xfId="0" applyFont="1" applyFill="1" applyBorder="1" applyAlignment="1">
      <alignment horizontal="left"/>
    </xf>
    <xf numFmtId="0" fontId="0" fillId="34" borderId="0" xfId="0" applyFill="1" applyBorder="1" applyAlignment="1">
      <alignment/>
    </xf>
    <xf numFmtId="0" fontId="5" fillId="34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7" fillId="34" borderId="0" xfId="0" applyFont="1" applyFill="1" applyAlignment="1">
      <alignment/>
    </xf>
    <xf numFmtId="14" fontId="7" fillId="34" borderId="0" xfId="0" applyNumberFormat="1" applyFont="1" applyFill="1" applyBorder="1" applyAlignment="1">
      <alignment horizontal="center"/>
    </xf>
    <xf numFmtId="0" fontId="15" fillId="34" borderId="0" xfId="52" applyFont="1" applyFill="1" applyAlignment="1" applyProtection="1">
      <alignment/>
      <protection/>
    </xf>
    <xf numFmtId="3" fontId="0" fillId="0" borderId="0" xfId="0" applyNumberForma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2" borderId="10" xfId="0" applyFont="1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167" fontId="0" fillId="2" borderId="10" xfId="42" applyNumberFormat="1" applyFont="1" applyFill="1" applyBorder="1" applyAlignment="1" applyProtection="1">
      <alignment/>
      <protection locked="0"/>
    </xf>
    <xf numFmtId="166" fontId="0" fillId="37" borderId="0" xfId="0" applyNumberFormat="1" applyFill="1" applyAlignment="1">
      <alignment horizontal="center"/>
    </xf>
    <xf numFmtId="167" fontId="0" fillId="37" borderId="10" xfId="42" applyNumberFormat="1" applyFont="1" applyFill="1" applyBorder="1" applyAlignment="1">
      <alignment/>
    </xf>
    <xf numFmtId="9" fontId="0" fillId="39" borderId="10" xfId="0" applyNumberFormat="1" applyFont="1" applyFill="1" applyBorder="1" applyAlignment="1">
      <alignment horizontal="center"/>
    </xf>
    <xf numFmtId="167" fontId="0" fillId="37" borderId="10" xfId="42" applyNumberFormat="1" applyFont="1" applyFill="1" applyBorder="1" applyAlignment="1">
      <alignment/>
    </xf>
    <xf numFmtId="165" fontId="0" fillId="2" borderId="10" xfId="58" applyNumberFormat="1" applyFont="1" applyFill="1" applyBorder="1" applyAlignment="1" applyProtection="1">
      <alignment/>
      <protection locked="0"/>
    </xf>
    <xf numFmtId="0" fontId="0" fillId="37" borderId="11" xfId="0" applyFill="1" applyBorder="1" applyAlignment="1" applyProtection="1">
      <alignment/>
      <protection hidden="1"/>
    </xf>
    <xf numFmtId="3" fontId="0" fillId="37" borderId="11" xfId="0" applyNumberFormat="1" applyFill="1" applyBorder="1" applyAlignment="1" applyProtection="1">
      <alignment/>
      <protection hidden="1"/>
    </xf>
    <xf numFmtId="0" fontId="3" fillId="37" borderId="11" xfId="0" applyFont="1" applyFill="1" applyBorder="1" applyAlignment="1" applyProtection="1">
      <alignment/>
      <protection locked="0"/>
    </xf>
    <xf numFmtId="3" fontId="0" fillId="37" borderId="10" xfId="0" applyNumberFormat="1" applyFill="1" applyBorder="1" applyAlignment="1">
      <alignment/>
    </xf>
    <xf numFmtId="166" fontId="0" fillId="37" borderId="10" xfId="0" applyNumberFormat="1" applyFill="1" applyBorder="1" applyAlignment="1">
      <alignment horizontal="center"/>
    </xf>
    <xf numFmtId="0" fontId="14" fillId="0" borderId="0" xfId="52" applyAlignment="1" applyProtection="1">
      <alignment/>
      <protection/>
    </xf>
    <xf numFmtId="0" fontId="0" fillId="0" borderId="0" xfId="0" applyFont="1" applyBorder="1" applyAlignment="1">
      <alignment/>
    </xf>
    <xf numFmtId="167" fontId="0" fillId="2" borderId="10" xfId="42" applyNumberFormat="1" applyFont="1" applyFill="1" applyBorder="1" applyAlignment="1" applyProtection="1">
      <alignment/>
      <protection locked="0"/>
    </xf>
    <xf numFmtId="167" fontId="0" fillId="0" borderId="0" xfId="42" applyNumberFormat="1" applyFont="1" applyFill="1" applyBorder="1" applyAlignment="1" applyProtection="1">
      <alignment/>
      <protection locked="0"/>
    </xf>
    <xf numFmtId="167" fontId="0" fillId="37" borderId="10" xfId="42" applyNumberFormat="1" applyFont="1" applyFill="1" applyBorder="1" applyAlignment="1" applyProtection="1">
      <alignment/>
      <protection locked="0"/>
    </xf>
    <xf numFmtId="0" fontId="0" fillId="2" borderId="10" xfId="42" applyNumberFormat="1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/>
      <protection locked="0"/>
    </xf>
    <xf numFmtId="0" fontId="0" fillId="36" borderId="18" xfId="0" applyFont="1" applyFill="1" applyBorder="1" applyAlignment="1">
      <alignment/>
    </xf>
    <xf numFmtId="0" fontId="14" fillId="37" borderId="12" xfId="52" applyFill="1" applyBorder="1" applyAlignment="1" applyProtection="1">
      <alignment/>
      <protection/>
    </xf>
    <xf numFmtId="9" fontId="0" fillId="2" borderId="10" xfId="0" applyNumberFormat="1" applyFill="1" applyBorder="1" applyAlignment="1" applyProtection="1">
      <alignment horizontal="center"/>
      <protection locked="0"/>
    </xf>
    <xf numFmtId="164" fontId="7" fillId="2" borderId="10" xfId="0" applyNumberFormat="1" applyFon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wrapText="1"/>
      <protection locked="0"/>
    </xf>
    <xf numFmtId="0" fontId="3" fillId="37" borderId="23" xfId="0" applyFont="1" applyFill="1" applyBorder="1" applyAlignment="1" applyProtection="1">
      <alignment horizontal="center"/>
      <protection/>
    </xf>
    <xf numFmtId="0" fontId="0" fillId="37" borderId="10" xfId="0" applyFill="1" applyBorder="1" applyAlignment="1" applyProtection="1">
      <alignment/>
      <protection/>
    </xf>
    <xf numFmtId="0" fontId="0" fillId="37" borderId="10" xfId="0" applyFont="1" applyFill="1" applyBorder="1" applyAlignment="1" applyProtection="1">
      <alignment/>
      <protection/>
    </xf>
    <xf numFmtId="4" fontId="0" fillId="33" borderId="10" xfId="0" applyNumberFormat="1" applyFill="1" applyBorder="1" applyAlignment="1" applyProtection="1">
      <alignment horizontal="center"/>
      <protection locked="0"/>
    </xf>
    <xf numFmtId="0" fontId="5" fillId="37" borderId="0" xfId="0" applyFont="1" applyFill="1" applyAlignment="1" applyProtection="1">
      <alignment horizontal="left"/>
      <protection hidden="1"/>
    </xf>
    <xf numFmtId="0" fontId="0" fillId="33" borderId="10" xfId="0" applyFill="1" applyBorder="1" applyAlignment="1" applyProtection="1">
      <alignment/>
      <protection/>
    </xf>
    <xf numFmtId="0" fontId="0" fillId="38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38" borderId="0" xfId="0" applyFill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0" fillId="8" borderId="10" xfId="0" applyFont="1" applyFill="1" applyBorder="1" applyAlignment="1" applyProtection="1">
      <alignment/>
      <protection locked="0"/>
    </xf>
    <xf numFmtId="0" fontId="0" fillId="40" borderId="10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7" fontId="40" fillId="37" borderId="10" xfId="42" applyNumberFormat="1" applyFont="1" applyFill="1" applyBorder="1" applyAlignment="1" applyProtection="1">
      <alignment/>
      <protection locked="0"/>
    </xf>
    <xf numFmtId="9" fontId="0" fillId="37" borderId="10" xfId="0" applyNumberFormat="1" applyFont="1" applyFill="1" applyBorder="1" applyAlignment="1" applyProtection="1">
      <alignment horizontal="center"/>
      <protection locked="0"/>
    </xf>
    <xf numFmtId="0" fontId="0" fillId="37" borderId="10" xfId="0" applyFont="1" applyFill="1" applyBorder="1" applyAlignment="1">
      <alignment/>
    </xf>
    <xf numFmtId="167" fontId="0" fillId="2" borderId="10" xfId="0" applyNumberFormat="1" applyFill="1" applyBorder="1" applyAlignment="1" applyProtection="1">
      <alignment/>
      <protection locked="0"/>
    </xf>
    <xf numFmtId="9" fontId="0" fillId="2" borderId="10" xfId="0" applyNumberFormat="1" applyFill="1" applyBorder="1" applyAlignment="1" applyProtection="1">
      <alignment/>
      <protection locked="0"/>
    </xf>
    <xf numFmtId="2" fontId="0" fillId="2" borderId="10" xfId="0" applyNumberFormat="1" applyFill="1" applyBorder="1" applyAlignment="1" applyProtection="1">
      <alignment/>
      <protection locked="0"/>
    </xf>
    <xf numFmtId="0" fontId="0" fillId="2" borderId="10" xfId="0" applyFont="1" applyFill="1" applyBorder="1" applyAlignment="1" applyProtection="1">
      <alignment/>
      <protection locked="0"/>
    </xf>
    <xf numFmtId="167" fontId="0" fillId="0" borderId="0" xfId="42" applyNumberFormat="1" applyFont="1" applyAlignment="1" applyProtection="1">
      <alignment/>
      <protection locked="0"/>
    </xf>
    <xf numFmtId="43" fontId="40" fillId="12" borderId="10" xfId="42" applyFont="1" applyFill="1" applyBorder="1" applyAlignment="1" applyProtection="1">
      <alignment/>
      <protection locked="0"/>
    </xf>
    <xf numFmtId="167" fontId="0" fillId="0" borderId="0" xfId="0" applyNumberFormat="1" applyFill="1" applyBorder="1" applyAlignment="1" applyProtection="1">
      <alignment/>
      <protection locked="0"/>
    </xf>
    <xf numFmtId="9" fontId="0" fillId="0" borderId="0" xfId="0" applyNumberFormat="1" applyFill="1" applyBorder="1" applyAlignment="1" applyProtection="1">
      <alignment/>
      <protection locked="0"/>
    </xf>
    <xf numFmtId="167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61" fillId="0" borderId="0" xfId="0" applyFont="1" applyFill="1" applyBorder="1" applyAlignment="1">
      <alignment horizontal="right"/>
    </xf>
    <xf numFmtId="3" fontId="0" fillId="0" borderId="0" xfId="0" applyNumberFormat="1" applyFill="1" applyBorder="1" applyAlignment="1" applyProtection="1">
      <alignment/>
      <protection locked="0"/>
    </xf>
    <xf numFmtId="3" fontId="21" fillId="0" borderId="0" xfId="0" applyNumberFormat="1" applyFont="1" applyFill="1" applyBorder="1" applyAlignment="1" applyProtection="1">
      <alignment/>
      <protection locked="0"/>
    </xf>
    <xf numFmtId="3" fontId="56" fillId="0" borderId="0" xfId="0" applyNumberFormat="1" applyFont="1" applyFill="1" applyBorder="1" applyAlignment="1" applyProtection="1">
      <alignment/>
      <protection locked="0"/>
    </xf>
    <xf numFmtId="3" fontId="57" fillId="0" borderId="0" xfId="0" applyNumberFormat="1" applyFont="1" applyFill="1" applyBorder="1" applyAlignment="1" applyProtection="1">
      <alignment/>
      <protection locked="0"/>
    </xf>
    <xf numFmtId="0" fontId="60" fillId="34" borderId="0" xfId="0" applyFont="1" applyFill="1" applyAlignment="1">
      <alignment horizontal="left"/>
    </xf>
    <xf numFmtId="0" fontId="0" fillId="2" borderId="14" xfId="0" applyFont="1" applyFill="1" applyBorder="1" applyAlignment="1" applyProtection="1">
      <alignment/>
      <protection locked="0"/>
    </xf>
    <xf numFmtId="0" fontId="0" fillId="2" borderId="13" xfId="0" applyFont="1" applyFill="1" applyBorder="1" applyAlignment="1" applyProtection="1">
      <alignment/>
      <protection locked="0"/>
    </xf>
    <xf numFmtId="165" fontId="0" fillId="0" borderId="10" xfId="0" applyNumberFormat="1" applyFont="1" applyFill="1" applyBorder="1" applyAlignment="1">
      <alignment/>
    </xf>
    <xf numFmtId="0" fontId="62" fillId="34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62" fillId="0" borderId="0" xfId="0" applyFont="1" applyFill="1" applyAlignment="1">
      <alignment/>
    </xf>
    <xf numFmtId="0" fontId="7" fillId="41" borderId="25" xfId="0" applyFont="1" applyFill="1" applyBorder="1" applyAlignment="1">
      <alignment/>
    </xf>
    <xf numFmtId="0" fontId="0" fillId="41" borderId="26" xfId="0" applyFont="1" applyFill="1" applyBorder="1" applyAlignment="1">
      <alignment/>
    </xf>
    <xf numFmtId="0" fontId="0" fillId="41" borderId="27" xfId="0" applyFont="1" applyFill="1" applyBorder="1" applyAlignment="1">
      <alignment/>
    </xf>
    <xf numFmtId="0" fontId="0" fillId="42" borderId="28" xfId="0" applyFill="1" applyBorder="1" applyAlignment="1">
      <alignment/>
    </xf>
    <xf numFmtId="0" fontId="5" fillId="42" borderId="28" xfId="0" applyFont="1" applyFill="1" applyBorder="1" applyAlignment="1">
      <alignment/>
    </xf>
    <xf numFmtId="0" fontId="0" fillId="42" borderId="29" xfId="0" applyFill="1" applyBorder="1" applyAlignment="1">
      <alignment/>
    </xf>
    <xf numFmtId="0" fontId="3" fillId="42" borderId="30" xfId="0" applyFont="1" applyFill="1" applyBorder="1" applyAlignment="1">
      <alignment horizontal="left"/>
    </xf>
    <xf numFmtId="0" fontId="0" fillId="42" borderId="31" xfId="0" applyFill="1" applyBorder="1" applyAlignment="1">
      <alignment/>
    </xf>
    <xf numFmtId="0" fontId="5" fillId="42" borderId="31" xfId="0" applyFont="1" applyFill="1" applyBorder="1" applyAlignment="1">
      <alignment/>
    </xf>
    <xf numFmtId="0" fontId="0" fillId="42" borderId="32" xfId="0" applyFill="1" applyBorder="1" applyAlignment="1">
      <alignment/>
    </xf>
    <xf numFmtId="0" fontId="3" fillId="42" borderId="33" xfId="0" applyFont="1" applyFill="1" applyBorder="1" applyAlignment="1">
      <alignment horizontal="left"/>
    </xf>
    <xf numFmtId="0" fontId="4" fillId="37" borderId="0" xfId="0" applyFont="1" applyFill="1" applyAlignment="1">
      <alignment/>
    </xf>
    <xf numFmtId="0" fontId="8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3" fillId="37" borderId="10" xfId="0" applyFont="1" applyFill="1" applyBorder="1" applyAlignment="1">
      <alignment horizontal="center"/>
    </xf>
    <xf numFmtId="0" fontId="0" fillId="2" borderId="23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37" borderId="0" xfId="0" applyFont="1" applyFill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ill="1" applyBorder="1" applyAlignment="1">
      <alignment/>
    </xf>
    <xf numFmtId="164" fontId="0" fillId="2" borderId="10" xfId="0" applyNumberFormat="1" applyFill="1" applyBorder="1" applyAlignment="1">
      <alignment/>
    </xf>
    <xf numFmtId="167" fontId="0" fillId="2" borderId="10" xfId="42" applyNumberFormat="1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34" borderId="0" xfId="0" applyFont="1" applyFill="1" applyAlignment="1">
      <alignment/>
    </xf>
    <xf numFmtId="164" fontId="3" fillId="42" borderId="13" xfId="0" applyNumberFormat="1" applyFont="1" applyFill="1" applyBorder="1" applyAlignment="1">
      <alignment horizontal="center"/>
    </xf>
    <xf numFmtId="0" fontId="0" fillId="34" borderId="0" xfId="0" applyFont="1" applyFill="1" applyAlignment="1">
      <alignment horizontal="left"/>
    </xf>
    <xf numFmtId="164" fontId="3" fillId="42" borderId="10" xfId="0" applyNumberFormat="1" applyFont="1" applyFill="1" applyBorder="1" applyAlignment="1">
      <alignment horizontal="center" vertical="center"/>
    </xf>
    <xf numFmtId="0" fontId="0" fillId="42" borderId="10" xfId="0" applyFill="1" applyBorder="1" applyAlignment="1" applyProtection="1">
      <alignment horizontal="center"/>
      <protection locked="0"/>
    </xf>
    <xf numFmtId="164" fontId="0" fillId="42" borderId="10" xfId="0" applyNumberFormat="1" applyFill="1" applyBorder="1" applyAlignment="1" applyProtection="1">
      <alignment horizontal="center"/>
      <protection locked="0"/>
    </xf>
    <xf numFmtId="0" fontId="57" fillId="0" borderId="0" xfId="0" applyFont="1" applyAlignment="1">
      <alignment/>
    </xf>
    <xf numFmtId="0" fontId="60" fillId="0" borderId="0" xfId="0" applyFont="1" applyAlignment="1">
      <alignment/>
    </xf>
    <xf numFmtId="0" fontId="57" fillId="2" borderId="10" xfId="0" applyFont="1" applyFill="1" applyBorder="1" applyAlignment="1">
      <alignment/>
    </xf>
    <xf numFmtId="0" fontId="63" fillId="34" borderId="0" xfId="0" applyFont="1" applyFill="1" applyAlignment="1">
      <alignment/>
    </xf>
    <xf numFmtId="0" fontId="0" fillId="37" borderId="17" xfId="0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/>
      <protection hidden="1"/>
    </xf>
    <xf numFmtId="0" fontId="0" fillId="37" borderId="20" xfId="0" applyFont="1" applyFill="1" applyBorder="1" applyAlignment="1" applyProtection="1">
      <alignment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2.75"/>
  <cols>
    <col min="4" max="4" width="7.28125" style="0" customWidth="1"/>
    <col min="6" max="6" width="10.7109375" style="0" customWidth="1"/>
    <col min="8" max="8" width="10.7109375" style="0" customWidth="1"/>
    <col min="10" max="10" width="7.7109375" style="0" customWidth="1"/>
    <col min="12" max="12" width="9.140625" style="5" customWidth="1"/>
  </cols>
  <sheetData>
    <row r="1" spans="1:11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2.75">
      <c r="A2" s="17"/>
      <c r="B2" s="17"/>
      <c r="C2" s="280" t="s">
        <v>521</v>
      </c>
      <c r="D2" s="17"/>
      <c r="E2" s="17"/>
      <c r="F2" s="17"/>
      <c r="G2" s="17"/>
      <c r="H2" s="17"/>
      <c r="I2" s="17"/>
      <c r="J2" s="17"/>
      <c r="K2" s="17"/>
    </row>
    <row r="3" spans="1:11" ht="23.25">
      <c r="A3" s="17"/>
      <c r="B3" s="17"/>
      <c r="C3" s="17"/>
      <c r="D3" s="17"/>
      <c r="E3" s="22" t="s">
        <v>539</v>
      </c>
      <c r="F3" s="17"/>
      <c r="G3" s="17"/>
      <c r="H3" s="17"/>
      <c r="I3" s="17"/>
      <c r="J3" s="17"/>
      <c r="K3" s="17"/>
    </row>
    <row r="4" spans="1:11" ht="12.7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2" ht="16.5" customHeight="1">
      <c r="A5" s="17"/>
      <c r="B5" s="17"/>
      <c r="C5" s="54" t="s">
        <v>435</v>
      </c>
      <c r="D5" s="17"/>
      <c r="E5" s="17"/>
      <c r="F5" s="17"/>
      <c r="G5" s="17"/>
      <c r="H5" s="17"/>
      <c r="I5" s="17"/>
      <c r="J5" s="17"/>
      <c r="K5" s="17"/>
      <c r="L5" s="246"/>
    </row>
    <row r="6" spans="1:14" ht="16.5" customHeight="1">
      <c r="A6" s="17"/>
      <c r="B6" s="17"/>
      <c r="C6" s="54" t="s">
        <v>436</v>
      </c>
      <c r="D6" s="23"/>
      <c r="E6" s="54"/>
      <c r="F6" s="17"/>
      <c r="G6" s="22"/>
      <c r="H6" s="17"/>
      <c r="I6" s="17"/>
      <c r="J6" s="17"/>
      <c r="K6" s="17"/>
      <c r="L6" s="246"/>
      <c r="M6" s="5"/>
      <c r="N6" s="5"/>
    </row>
    <row r="7" spans="1:14" ht="16.5" customHeight="1">
      <c r="A7" s="17"/>
      <c r="B7" s="17"/>
      <c r="C7" s="245" t="s">
        <v>437</v>
      </c>
      <c r="D7" s="23"/>
      <c r="E7" s="17"/>
      <c r="F7" s="17"/>
      <c r="G7" s="54"/>
      <c r="H7" s="17"/>
      <c r="I7" s="17"/>
      <c r="J7" s="17"/>
      <c r="K7" s="17"/>
      <c r="L7" s="247"/>
      <c r="M7" s="5"/>
      <c r="N7" s="5"/>
    </row>
    <row r="8" spans="1:14" ht="16.5" customHeight="1">
      <c r="A8" s="17"/>
      <c r="B8" s="17"/>
      <c r="C8" s="245" t="s">
        <v>438</v>
      </c>
      <c r="D8" s="24"/>
      <c r="E8" s="17"/>
      <c r="F8" s="17"/>
      <c r="G8" s="17"/>
      <c r="H8" s="17"/>
      <c r="I8" s="17"/>
      <c r="J8" s="17"/>
      <c r="K8" s="17"/>
      <c r="L8" s="247"/>
      <c r="M8" s="5"/>
      <c r="N8" s="5"/>
    </row>
    <row r="9" spans="1:14" ht="16.5" customHeight="1">
      <c r="A9" s="17"/>
      <c r="B9" s="17"/>
      <c r="C9" s="54" t="s">
        <v>439</v>
      </c>
      <c r="D9" s="24"/>
      <c r="E9" s="17"/>
      <c r="F9" s="17"/>
      <c r="G9" s="17"/>
      <c r="H9" s="17"/>
      <c r="I9" s="17"/>
      <c r="J9" s="17"/>
      <c r="K9" s="17"/>
      <c r="L9" s="246"/>
      <c r="M9" s="5"/>
      <c r="N9" s="5"/>
    </row>
    <row r="10" spans="1:14" ht="16.5" customHeight="1">
      <c r="A10" s="17"/>
      <c r="B10" s="17"/>
      <c r="C10" s="54" t="s">
        <v>522</v>
      </c>
      <c r="D10" s="24"/>
      <c r="E10" s="17"/>
      <c r="F10" s="17"/>
      <c r="G10" s="17"/>
      <c r="H10" s="17"/>
      <c r="I10" s="17"/>
      <c r="J10" s="17"/>
      <c r="K10" s="17"/>
      <c r="M10" s="5"/>
      <c r="N10" s="5"/>
    </row>
    <row r="11" spans="1:14" ht="12.75" customHeight="1">
      <c r="A11" s="17"/>
      <c r="B11" s="17"/>
      <c r="C11" s="23"/>
      <c r="D11" s="24"/>
      <c r="E11" s="17"/>
      <c r="F11" s="17"/>
      <c r="G11" s="17"/>
      <c r="H11" s="17"/>
      <c r="I11" s="17"/>
      <c r="J11" s="17"/>
      <c r="K11" s="17"/>
      <c r="M11" s="5"/>
      <c r="N11" s="5"/>
    </row>
    <row r="12" spans="1:14" ht="18" customHeight="1">
      <c r="A12" s="17"/>
      <c r="B12" s="17"/>
      <c r="C12" s="23"/>
      <c r="D12" s="24"/>
      <c r="E12" s="17"/>
      <c r="F12" s="104" t="s">
        <v>387</v>
      </c>
      <c r="G12" s="17"/>
      <c r="H12" s="17"/>
      <c r="I12" s="17"/>
      <c r="J12" s="17"/>
      <c r="K12" s="17"/>
      <c r="M12" s="5"/>
      <c r="N12" s="5"/>
    </row>
    <row r="13" spans="1:14" ht="12.75" customHeight="1">
      <c r="A13" s="17"/>
      <c r="B13" s="17"/>
      <c r="C13" s="23"/>
      <c r="D13" s="24"/>
      <c r="E13" s="17"/>
      <c r="F13" s="17"/>
      <c r="G13" s="17"/>
      <c r="H13" s="17"/>
      <c r="I13" s="17"/>
      <c r="J13" s="17"/>
      <c r="K13" s="17"/>
      <c r="M13" s="5"/>
      <c r="N13" s="5"/>
    </row>
    <row r="14" spans="1:14" ht="12.75" customHeight="1">
      <c r="A14" s="17"/>
      <c r="B14" s="175"/>
      <c r="C14" s="105" t="s">
        <v>221</v>
      </c>
      <c r="D14" s="176"/>
      <c r="E14" s="175"/>
      <c r="F14" s="175"/>
      <c r="G14" s="105" t="s">
        <v>79</v>
      </c>
      <c r="H14" s="175"/>
      <c r="I14" s="17"/>
      <c r="J14" s="17"/>
      <c r="K14" s="17"/>
      <c r="M14" s="5"/>
      <c r="N14" s="5"/>
    </row>
    <row r="15" spans="1:14" ht="12.75" customHeight="1">
      <c r="A15" s="17"/>
      <c r="B15" s="175"/>
      <c r="C15" s="105" t="s">
        <v>281</v>
      </c>
      <c r="D15" s="176"/>
      <c r="E15" s="175"/>
      <c r="F15" s="175"/>
      <c r="G15" s="177" t="s">
        <v>212</v>
      </c>
      <c r="H15" s="175"/>
      <c r="I15" s="17"/>
      <c r="J15" s="17"/>
      <c r="K15" s="17"/>
      <c r="M15" s="5"/>
      <c r="N15" s="5"/>
    </row>
    <row r="16" spans="1:14" ht="12.75" customHeight="1">
      <c r="A16" s="17"/>
      <c r="B16" s="17"/>
      <c r="C16" s="105" t="s">
        <v>219</v>
      </c>
      <c r="D16" s="23"/>
      <c r="E16" s="175"/>
      <c r="F16" s="175"/>
      <c r="G16" s="177" t="s">
        <v>222</v>
      </c>
      <c r="H16" s="175"/>
      <c r="I16" s="17"/>
      <c r="J16" s="17"/>
      <c r="K16" s="17"/>
      <c r="M16" s="5"/>
      <c r="N16" s="5"/>
    </row>
    <row r="17" spans="1:14" ht="12.75" customHeight="1">
      <c r="A17" s="17"/>
      <c r="B17" s="17"/>
      <c r="C17" s="105" t="s">
        <v>443</v>
      </c>
      <c r="D17" s="176"/>
      <c r="E17" s="175"/>
      <c r="F17" s="175"/>
      <c r="G17" s="177" t="s">
        <v>223</v>
      </c>
      <c r="H17" s="175"/>
      <c r="I17" s="17"/>
      <c r="J17" s="17"/>
      <c r="K17" s="17"/>
      <c r="M17" s="5"/>
      <c r="N17" s="5"/>
    </row>
    <row r="18" spans="1:14" ht="12.75" customHeight="1">
      <c r="A18" s="17"/>
      <c r="B18" s="175"/>
      <c r="C18" s="105" t="s">
        <v>214</v>
      </c>
      <c r="D18" s="176"/>
      <c r="E18" s="175"/>
      <c r="F18" s="175"/>
      <c r="G18" s="177" t="s">
        <v>224</v>
      </c>
      <c r="H18" s="175"/>
      <c r="I18" s="17"/>
      <c r="J18" s="17"/>
      <c r="K18" s="17"/>
      <c r="M18" s="5"/>
      <c r="N18" s="5"/>
    </row>
    <row r="19" spans="1:14" ht="12.75" customHeight="1">
      <c r="A19" s="17"/>
      <c r="B19" s="175"/>
      <c r="C19" s="105" t="s">
        <v>220</v>
      </c>
      <c r="D19" s="176"/>
      <c r="E19" s="175"/>
      <c r="F19" s="175"/>
      <c r="G19" s="177" t="s">
        <v>509</v>
      </c>
      <c r="H19" s="175"/>
      <c r="I19" s="17"/>
      <c r="J19" s="17"/>
      <c r="K19" s="17"/>
      <c r="M19" s="5"/>
      <c r="N19" s="5"/>
    </row>
    <row r="20" spans="1:14" ht="12.75" customHeight="1">
      <c r="A20" s="17"/>
      <c r="B20" s="17"/>
      <c r="C20" s="17"/>
      <c r="D20" s="24"/>
      <c r="E20" s="17"/>
      <c r="F20" s="17"/>
      <c r="G20" s="177" t="s">
        <v>3</v>
      </c>
      <c r="H20" s="17"/>
      <c r="I20" s="17"/>
      <c r="J20" s="17"/>
      <c r="K20" s="17"/>
      <c r="M20" s="5"/>
      <c r="N20" s="5"/>
    </row>
    <row r="21" spans="1:14" ht="12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M21" s="5"/>
      <c r="N21" s="5"/>
    </row>
    <row r="22" spans="1:14" ht="12.75" customHeight="1">
      <c r="A22" s="17"/>
      <c r="B22" s="17"/>
      <c r="C22" s="110" t="s">
        <v>227</v>
      </c>
      <c r="D22" s="111"/>
      <c r="E22" s="70"/>
      <c r="F22" s="272">
        <f>Investments!B1</f>
        <v>42087</v>
      </c>
      <c r="G22" s="17"/>
      <c r="H22" s="17"/>
      <c r="I22" s="17"/>
      <c r="J22" s="17"/>
      <c r="K22" s="17"/>
      <c r="M22" s="5"/>
      <c r="N22" s="5"/>
    </row>
    <row r="23" spans="1:14" ht="12.75" customHeight="1">
      <c r="A23" s="17"/>
      <c r="B23" s="17"/>
      <c r="C23" s="25"/>
      <c r="D23" s="24"/>
      <c r="E23" s="17"/>
      <c r="F23" s="17"/>
      <c r="G23" s="17"/>
      <c r="H23" s="17"/>
      <c r="I23" s="17"/>
      <c r="J23" s="17"/>
      <c r="K23" s="17"/>
      <c r="M23" s="5"/>
      <c r="N23" s="5"/>
    </row>
    <row r="24" spans="1:14" ht="12.75" customHeight="1">
      <c r="A24" s="17"/>
      <c r="B24" s="17"/>
      <c r="C24" s="17"/>
      <c r="D24" s="26"/>
      <c r="E24" s="17"/>
      <c r="F24" s="37" t="s">
        <v>42</v>
      </c>
      <c r="G24" s="17"/>
      <c r="H24" s="17"/>
      <c r="I24" s="17"/>
      <c r="J24" s="17"/>
      <c r="K24" s="17"/>
      <c r="M24" s="5"/>
      <c r="N24" s="5"/>
    </row>
    <row r="25" spans="1:14" ht="12.75" customHeight="1">
      <c r="A25" s="17"/>
      <c r="B25" s="17"/>
      <c r="C25" s="17"/>
      <c r="D25" s="26"/>
      <c r="E25" s="17"/>
      <c r="F25" s="17"/>
      <c r="G25" s="22"/>
      <c r="H25" s="17"/>
      <c r="I25" s="17"/>
      <c r="J25" s="17"/>
      <c r="K25" s="17"/>
      <c r="M25" s="5"/>
      <c r="N25" s="5"/>
    </row>
    <row r="26" spans="1:14" ht="12.75" customHeight="1">
      <c r="A26" s="17"/>
      <c r="B26" s="17"/>
      <c r="C26" s="27" t="s">
        <v>111</v>
      </c>
      <c r="D26" s="17"/>
      <c r="E26" s="17"/>
      <c r="F26" s="17"/>
      <c r="G26" s="17"/>
      <c r="H26" s="17"/>
      <c r="I26" s="17"/>
      <c r="J26" s="17"/>
      <c r="K26" s="17"/>
      <c r="M26" s="5"/>
      <c r="N26" s="5"/>
    </row>
    <row r="27" spans="1:14" ht="12.75" customHeight="1">
      <c r="A27" s="17"/>
      <c r="B27" s="17"/>
      <c r="C27" s="27" t="s">
        <v>112</v>
      </c>
      <c r="D27" s="17"/>
      <c r="E27" s="17"/>
      <c r="F27" s="17"/>
      <c r="G27" s="17"/>
      <c r="H27" s="17"/>
      <c r="I27" s="17"/>
      <c r="J27" s="17"/>
      <c r="K27" s="17"/>
      <c r="M27" s="5"/>
      <c r="N27" s="5"/>
    </row>
    <row r="28" spans="1:14" ht="12.75" customHeight="1">
      <c r="A28" s="17"/>
      <c r="B28" s="17"/>
      <c r="C28" s="49" t="s">
        <v>153</v>
      </c>
      <c r="D28" s="17"/>
      <c r="E28" s="17"/>
      <c r="F28" s="17"/>
      <c r="G28" s="17"/>
      <c r="H28" s="17"/>
      <c r="I28" s="17"/>
      <c r="J28" s="17"/>
      <c r="K28" s="17"/>
      <c r="M28" s="5"/>
      <c r="N28" s="5"/>
    </row>
    <row r="29" spans="1:14" ht="12.75" customHeight="1">
      <c r="A29" s="17"/>
      <c r="B29" s="17"/>
      <c r="C29" s="271" t="s">
        <v>486</v>
      </c>
      <c r="D29" s="17"/>
      <c r="E29" s="17"/>
      <c r="F29" s="17"/>
      <c r="G29" s="17"/>
      <c r="H29" s="17"/>
      <c r="I29" s="17"/>
      <c r="J29" s="17"/>
      <c r="K29" s="17"/>
      <c r="M29" s="5"/>
      <c r="N29" s="5"/>
    </row>
    <row r="30" spans="1:14" ht="12.75" customHeight="1">
      <c r="A30" s="17"/>
      <c r="B30" s="17"/>
      <c r="C30" s="273" t="s">
        <v>487</v>
      </c>
      <c r="D30" s="24"/>
      <c r="E30" s="17"/>
      <c r="F30" s="17"/>
      <c r="G30" s="17"/>
      <c r="H30" s="17"/>
      <c r="I30" s="17"/>
      <c r="J30" s="17"/>
      <c r="K30" s="17"/>
      <c r="M30" s="5"/>
      <c r="N30" s="5"/>
    </row>
    <row r="31" spans="1:14" ht="12.75" customHeight="1">
      <c r="A31" s="17"/>
      <c r="B31" s="17"/>
      <c r="C31" s="25"/>
      <c r="D31" s="24"/>
      <c r="E31" s="17"/>
      <c r="F31" s="17"/>
      <c r="G31" s="17"/>
      <c r="H31" s="17"/>
      <c r="I31" s="17"/>
      <c r="J31" s="17"/>
      <c r="K31" s="17"/>
      <c r="M31" s="5"/>
      <c r="N31" s="5"/>
    </row>
    <row r="32" spans="1:14" ht="12.75" customHeight="1">
      <c r="A32" s="17"/>
      <c r="B32" s="17"/>
      <c r="C32" s="17"/>
      <c r="D32" s="24"/>
      <c r="E32" s="17"/>
      <c r="F32" s="37" t="s">
        <v>59</v>
      </c>
      <c r="G32" s="17"/>
      <c r="H32" s="17"/>
      <c r="I32" s="17"/>
      <c r="J32" s="17"/>
      <c r="K32" s="17"/>
      <c r="M32" s="5"/>
      <c r="N32" s="5"/>
    </row>
    <row r="33" spans="1:14" ht="12.75" customHeight="1">
      <c r="A33" s="17"/>
      <c r="B33" s="17"/>
      <c r="C33" s="17"/>
      <c r="D33" s="24"/>
      <c r="E33" s="17"/>
      <c r="F33" s="37"/>
      <c r="G33" s="17"/>
      <c r="H33" s="17"/>
      <c r="I33" s="17"/>
      <c r="J33" s="17"/>
      <c r="K33" s="17"/>
      <c r="M33" s="5"/>
      <c r="N33" s="5"/>
    </row>
    <row r="34" spans="1:14" ht="15.75" customHeight="1">
      <c r="A34" s="17"/>
      <c r="B34" s="17"/>
      <c r="C34" s="25" t="s">
        <v>115</v>
      </c>
      <c r="D34" s="17"/>
      <c r="E34" s="17"/>
      <c r="F34" s="17"/>
      <c r="G34" s="22"/>
      <c r="H34" s="17"/>
      <c r="I34" s="17"/>
      <c r="J34" s="17"/>
      <c r="K34" s="17"/>
      <c r="M34" s="5"/>
      <c r="N34" s="5"/>
    </row>
    <row r="35" spans="1:14" ht="12.75" customHeight="1">
      <c r="A35" s="17"/>
      <c r="B35" s="17"/>
      <c r="C35" s="25" t="s">
        <v>113</v>
      </c>
      <c r="D35" s="17"/>
      <c r="E35" s="17"/>
      <c r="F35" s="17"/>
      <c r="G35" s="17"/>
      <c r="H35" s="17"/>
      <c r="I35" s="17"/>
      <c r="J35" s="17"/>
      <c r="K35" s="17"/>
      <c r="M35" s="5"/>
      <c r="N35" s="5"/>
    </row>
    <row r="36" spans="1:14" ht="15" customHeight="1">
      <c r="A36" s="17"/>
      <c r="B36" s="17"/>
      <c r="C36" s="25" t="s">
        <v>114</v>
      </c>
      <c r="D36" s="17"/>
      <c r="E36" s="17"/>
      <c r="F36" s="17"/>
      <c r="G36" s="22"/>
      <c r="H36" s="17"/>
      <c r="I36" s="17"/>
      <c r="J36" s="17"/>
      <c r="K36" s="17"/>
      <c r="M36" s="5"/>
      <c r="N36" s="5"/>
    </row>
    <row r="37" spans="1:14" ht="14.25" customHeight="1">
      <c r="A37" s="17"/>
      <c r="B37" s="17"/>
      <c r="C37" s="25" t="s">
        <v>398</v>
      </c>
      <c r="D37" s="17"/>
      <c r="E37" s="17"/>
      <c r="F37" s="17"/>
      <c r="G37" s="17"/>
      <c r="H37" s="17"/>
      <c r="I37" s="17"/>
      <c r="J37" s="17"/>
      <c r="K37" s="17"/>
      <c r="M37" s="5"/>
      <c r="N37" s="5"/>
    </row>
    <row r="38" spans="1:14" ht="12.75" customHeight="1">
      <c r="A38" s="17"/>
      <c r="B38" s="17"/>
      <c r="C38" s="25"/>
      <c r="D38" s="17"/>
      <c r="E38" s="17"/>
      <c r="F38" s="17"/>
      <c r="G38" s="17"/>
      <c r="H38" s="17"/>
      <c r="I38" s="17"/>
      <c r="J38" s="17"/>
      <c r="K38" s="17"/>
      <c r="M38" s="5"/>
      <c r="N38" s="5"/>
    </row>
    <row r="39" spans="1:14" ht="12.75" customHeight="1">
      <c r="A39" s="17"/>
      <c r="B39" s="17"/>
      <c r="C39" s="25" t="s">
        <v>164</v>
      </c>
      <c r="D39" s="17"/>
      <c r="E39" s="17"/>
      <c r="F39" s="17"/>
      <c r="G39" s="17"/>
      <c r="H39" s="209">
        <v>130</v>
      </c>
      <c r="I39" s="27" t="s">
        <v>165</v>
      </c>
      <c r="J39" s="17"/>
      <c r="K39" s="17"/>
      <c r="M39" s="5"/>
      <c r="N39" s="5"/>
    </row>
    <row r="40" spans="1:14" ht="12.75" customHeight="1">
      <c r="A40" s="17"/>
      <c r="B40" s="17"/>
      <c r="C40" s="25" t="s">
        <v>166</v>
      </c>
      <c r="D40" s="17"/>
      <c r="E40" s="17"/>
      <c r="F40" s="17"/>
      <c r="G40" s="17"/>
      <c r="H40" s="17"/>
      <c r="I40" s="17"/>
      <c r="J40" s="17"/>
      <c r="K40" s="17"/>
      <c r="M40" s="5"/>
      <c r="N40" s="5"/>
    </row>
    <row r="41" spans="1:14" ht="12.75" customHeight="1">
      <c r="A41" s="17"/>
      <c r="B41" s="17"/>
      <c r="C41" s="25" t="s">
        <v>167</v>
      </c>
      <c r="D41" s="17"/>
      <c r="E41" s="17"/>
      <c r="F41" s="17"/>
      <c r="G41" s="17"/>
      <c r="H41" s="17"/>
      <c r="I41" s="17"/>
      <c r="J41" s="17"/>
      <c r="K41" s="17"/>
      <c r="M41" s="5"/>
      <c r="N41" s="5"/>
    </row>
    <row r="42" spans="1:14" ht="12.75" customHeight="1">
      <c r="A42" s="17"/>
      <c r="B42" s="17"/>
      <c r="C42" s="25" t="s">
        <v>168</v>
      </c>
      <c r="D42" s="17"/>
      <c r="E42" s="17"/>
      <c r="F42" s="17"/>
      <c r="G42" s="17"/>
      <c r="H42" s="17"/>
      <c r="I42" s="17"/>
      <c r="J42" s="17"/>
      <c r="K42" s="17"/>
      <c r="M42" s="5"/>
      <c r="N42" s="5"/>
    </row>
    <row r="43" spans="1:14" ht="12.75" customHeight="1">
      <c r="A43" s="17"/>
      <c r="B43" s="17"/>
      <c r="C43" s="25"/>
      <c r="D43" s="17"/>
      <c r="E43" s="17"/>
      <c r="F43" s="17"/>
      <c r="G43" s="17"/>
      <c r="H43" s="17"/>
      <c r="I43" s="17"/>
      <c r="J43" s="17"/>
      <c r="K43" s="17"/>
      <c r="M43" s="5"/>
      <c r="N43" s="5"/>
    </row>
    <row r="44" spans="1:14" ht="15" customHeight="1">
      <c r="A44" s="17"/>
      <c r="B44" s="17"/>
      <c r="C44" s="17"/>
      <c r="D44" s="17"/>
      <c r="E44" s="17"/>
      <c r="F44" s="37" t="s">
        <v>384</v>
      </c>
      <c r="G44" s="22"/>
      <c r="H44" s="17"/>
      <c r="I44" s="17"/>
      <c r="J44" s="17"/>
      <c r="K44" s="17"/>
      <c r="M44" s="5"/>
      <c r="N44" s="5"/>
    </row>
    <row r="45" spans="1:14" ht="12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M45" s="5"/>
      <c r="N45" s="5"/>
    </row>
    <row r="46" spans="1:14" ht="12.75" customHeight="1">
      <c r="A46" s="17"/>
      <c r="B46" s="17"/>
      <c r="C46" s="25" t="s">
        <v>159</v>
      </c>
      <c r="D46" s="17"/>
      <c r="E46" s="17"/>
      <c r="F46" s="17"/>
      <c r="G46" s="17"/>
      <c r="H46" s="17"/>
      <c r="I46" s="17"/>
      <c r="J46" s="17"/>
      <c r="K46" s="17"/>
      <c r="M46" s="5"/>
      <c r="N46" s="5"/>
    </row>
    <row r="47" spans="1:14" ht="12.75" customHeight="1">
      <c r="A47" s="17"/>
      <c r="B47" s="17"/>
      <c r="C47" s="25" t="s">
        <v>399</v>
      </c>
      <c r="D47" s="17"/>
      <c r="E47" s="17"/>
      <c r="F47" s="17"/>
      <c r="G47" s="22"/>
      <c r="H47" s="17"/>
      <c r="I47" s="17"/>
      <c r="J47" s="17"/>
      <c r="K47" s="17"/>
      <c r="M47" s="5"/>
      <c r="N47" s="5"/>
    </row>
    <row r="48" spans="1:14" ht="12.7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M48" s="5"/>
      <c r="N48" s="5"/>
    </row>
    <row r="49" spans="1:14" ht="12.75" customHeight="1">
      <c r="A49" s="17"/>
      <c r="B49" s="17"/>
      <c r="C49" s="25" t="s">
        <v>160</v>
      </c>
      <c r="D49" s="17"/>
      <c r="E49" s="17"/>
      <c r="F49" s="17"/>
      <c r="G49" s="17"/>
      <c r="H49" s="17"/>
      <c r="I49" s="17"/>
      <c r="J49" s="17"/>
      <c r="K49" s="17"/>
      <c r="M49" s="5"/>
      <c r="N49" s="5"/>
    </row>
    <row r="50" spans="1:14" ht="12.7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M50" s="5"/>
      <c r="N50" s="5"/>
    </row>
    <row r="51" spans="1:14" ht="12.75" customHeight="1">
      <c r="A51" s="17"/>
      <c r="B51" s="17"/>
      <c r="C51" s="25" t="s">
        <v>161</v>
      </c>
      <c r="D51" s="17"/>
      <c r="E51" s="17"/>
      <c r="F51" s="17"/>
      <c r="G51" s="17"/>
      <c r="H51" s="17"/>
      <c r="I51" s="17"/>
      <c r="J51" s="17"/>
      <c r="K51" s="17"/>
      <c r="M51" s="5"/>
      <c r="N51" s="5"/>
    </row>
    <row r="52" spans="1:14" ht="12.75" customHeight="1">
      <c r="A52" s="17"/>
      <c r="B52" s="17"/>
      <c r="C52" s="25" t="s">
        <v>162</v>
      </c>
      <c r="D52" s="17"/>
      <c r="E52" s="17"/>
      <c r="F52" s="17"/>
      <c r="G52" s="17"/>
      <c r="H52" s="17"/>
      <c r="I52" s="17"/>
      <c r="J52" s="17"/>
      <c r="K52" s="17"/>
      <c r="M52" s="5"/>
      <c r="N52" s="5"/>
    </row>
    <row r="53" spans="1:14" ht="12.75" customHeight="1">
      <c r="A53" s="17"/>
      <c r="B53" s="17"/>
      <c r="C53" s="25"/>
      <c r="D53" s="17"/>
      <c r="E53" s="17"/>
      <c r="F53" s="17"/>
      <c r="G53" s="17"/>
      <c r="H53" s="17"/>
      <c r="I53" s="17"/>
      <c r="J53" s="17"/>
      <c r="K53" s="17"/>
      <c r="M53" s="5"/>
      <c r="N53" s="5"/>
    </row>
    <row r="54" spans="1:14" ht="12.75" customHeight="1">
      <c r="A54" s="17"/>
      <c r="B54" s="17"/>
      <c r="C54" s="25" t="s">
        <v>163</v>
      </c>
      <c r="D54" s="17"/>
      <c r="E54" s="17"/>
      <c r="F54" s="17"/>
      <c r="G54" s="17"/>
      <c r="H54" s="17"/>
      <c r="I54" s="17"/>
      <c r="J54" s="17"/>
      <c r="K54" s="17"/>
      <c r="M54" s="5"/>
      <c r="N54" s="5"/>
    </row>
    <row r="55" spans="1:14" ht="12.75" customHeight="1">
      <c r="A55" s="17"/>
      <c r="B55" s="17"/>
      <c r="C55" s="25" t="s">
        <v>400</v>
      </c>
      <c r="D55" s="17"/>
      <c r="E55" s="17"/>
      <c r="F55" s="17"/>
      <c r="G55" s="17"/>
      <c r="H55" s="17"/>
      <c r="I55" s="17"/>
      <c r="J55" s="17"/>
      <c r="K55" s="17"/>
      <c r="M55" s="5"/>
      <c r="N55" s="5"/>
    </row>
    <row r="56" spans="1:14" ht="12.75" customHeight="1">
      <c r="A56" s="17"/>
      <c r="B56" s="17"/>
      <c r="C56" s="25"/>
      <c r="D56" s="17"/>
      <c r="E56" s="17"/>
      <c r="F56" s="17"/>
      <c r="G56" s="17"/>
      <c r="H56" s="17"/>
      <c r="I56" s="17"/>
      <c r="J56" s="17"/>
      <c r="K56" s="17"/>
      <c r="M56" s="5"/>
      <c r="N56" s="5"/>
    </row>
    <row r="57" spans="1:14" ht="12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M57" s="5"/>
      <c r="N57" s="5"/>
    </row>
    <row r="58" spans="1:14" ht="12.75" customHeight="1">
      <c r="A58" s="17"/>
      <c r="B58" s="17"/>
      <c r="C58" s="112" t="s">
        <v>116</v>
      </c>
      <c r="D58" s="98"/>
      <c r="E58" s="98"/>
      <c r="F58" s="98"/>
      <c r="G58" s="98"/>
      <c r="H58" s="98"/>
      <c r="I58" s="168" t="b">
        <v>0</v>
      </c>
      <c r="J58" s="98"/>
      <c r="K58" s="17"/>
      <c r="M58" s="5"/>
      <c r="N58" s="5"/>
    </row>
    <row r="59" spans="1:14" ht="12.75" customHeight="1">
      <c r="A59" s="17"/>
      <c r="B59" s="17"/>
      <c r="C59" s="265" t="s">
        <v>488</v>
      </c>
      <c r="D59" s="98"/>
      <c r="E59" s="98"/>
      <c r="F59" s="98"/>
      <c r="G59" s="98"/>
      <c r="H59" s="98"/>
      <c r="I59" s="98"/>
      <c r="J59" s="98"/>
      <c r="K59" s="17"/>
      <c r="M59" s="5"/>
      <c r="N59" s="5"/>
    </row>
    <row r="60" spans="1:14" ht="12.75" customHeight="1">
      <c r="A60" s="17"/>
      <c r="B60" s="17"/>
      <c r="C60" s="25"/>
      <c r="D60" s="17"/>
      <c r="E60" s="17"/>
      <c r="F60" s="17"/>
      <c r="G60" s="17"/>
      <c r="H60" s="17"/>
      <c r="I60" s="17"/>
      <c r="J60" s="17"/>
      <c r="K60" s="17"/>
      <c r="M60" s="5"/>
      <c r="N60" s="5"/>
    </row>
    <row r="61" spans="1:11" ht="15.75">
      <c r="A61" s="17"/>
      <c r="B61" s="17"/>
      <c r="C61" s="17"/>
      <c r="D61" s="17"/>
      <c r="E61" s="17"/>
      <c r="F61" s="37" t="s">
        <v>132</v>
      </c>
      <c r="G61" s="17"/>
      <c r="H61" s="17"/>
      <c r="I61" s="17"/>
      <c r="J61" s="17"/>
      <c r="K61" s="17"/>
    </row>
    <row r="62" spans="1:11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</row>
    <row r="63" spans="1:11" ht="12.75" customHeight="1">
      <c r="A63" s="17"/>
      <c r="B63" s="55" t="s">
        <v>117</v>
      </c>
      <c r="C63" s="17"/>
      <c r="D63" s="17"/>
      <c r="E63" s="17"/>
      <c r="F63" s="17"/>
      <c r="G63" s="17"/>
      <c r="H63" s="17"/>
      <c r="I63" s="17"/>
      <c r="J63" s="17"/>
      <c r="K63" s="17"/>
    </row>
    <row r="64" spans="1:11" ht="12.75">
      <c r="A64" s="17"/>
      <c r="B64" s="55" t="s">
        <v>118</v>
      </c>
      <c r="C64" s="17"/>
      <c r="D64" s="17"/>
      <c r="E64" s="17"/>
      <c r="F64" s="17"/>
      <c r="G64" s="17"/>
      <c r="H64" s="17"/>
      <c r="I64" s="17"/>
      <c r="J64" s="17"/>
      <c r="K64" s="17"/>
    </row>
    <row r="65" spans="1:11" ht="12.75">
      <c r="A65" s="17"/>
      <c r="B65" s="55" t="s">
        <v>119</v>
      </c>
      <c r="C65" s="17"/>
      <c r="D65" s="17"/>
      <c r="E65" s="17"/>
      <c r="F65" s="17"/>
      <c r="G65" s="17"/>
      <c r="H65" s="17"/>
      <c r="I65" s="17"/>
      <c r="J65" s="17"/>
      <c r="K65" s="17"/>
    </row>
    <row r="66" spans="1:11" ht="12.75">
      <c r="A66" s="17"/>
      <c r="B66" s="55" t="s">
        <v>120</v>
      </c>
      <c r="C66" s="17"/>
      <c r="D66" s="17"/>
      <c r="E66" s="17"/>
      <c r="F66" s="17"/>
      <c r="G66" s="17"/>
      <c r="H66" s="17"/>
      <c r="I66" s="17"/>
      <c r="J66" s="17"/>
      <c r="K66" s="17"/>
    </row>
    <row r="67" spans="1:11" ht="12.75">
      <c r="A67" s="17"/>
      <c r="B67" s="55" t="s">
        <v>121</v>
      </c>
      <c r="C67" s="17"/>
      <c r="D67" s="17"/>
      <c r="E67" s="17"/>
      <c r="F67" s="17"/>
      <c r="G67" s="17"/>
      <c r="H67" s="17"/>
      <c r="I67" s="17"/>
      <c r="J67" s="17"/>
      <c r="K67" s="17"/>
    </row>
    <row r="68" spans="1:11" ht="12.75">
      <c r="A68" s="17"/>
      <c r="B68" s="55" t="s">
        <v>122</v>
      </c>
      <c r="C68" s="17"/>
      <c r="D68" s="17"/>
      <c r="E68" s="17"/>
      <c r="F68" s="17"/>
      <c r="G68" s="17"/>
      <c r="H68" s="17"/>
      <c r="I68" s="17"/>
      <c r="J68" s="17"/>
      <c r="K68" s="17"/>
    </row>
    <row r="69" spans="1:11" ht="12.75">
      <c r="A69" s="17"/>
      <c r="B69" s="55" t="s">
        <v>123</v>
      </c>
      <c r="C69" s="17"/>
      <c r="D69" s="17"/>
      <c r="E69" s="17"/>
      <c r="F69" s="17"/>
      <c r="G69" s="17"/>
      <c r="H69" s="17"/>
      <c r="I69" s="17"/>
      <c r="J69" s="17"/>
      <c r="K69" s="17"/>
    </row>
    <row r="70" spans="1:11" ht="12.75">
      <c r="A70" s="17"/>
      <c r="B70" s="55" t="s">
        <v>124</v>
      </c>
      <c r="C70" s="17"/>
      <c r="D70" s="17"/>
      <c r="E70" s="17"/>
      <c r="F70" s="17"/>
      <c r="G70" s="17"/>
      <c r="H70" s="17"/>
      <c r="I70" s="17"/>
      <c r="J70" s="17"/>
      <c r="K70" s="17"/>
    </row>
    <row r="71" spans="1:11" ht="12.75">
      <c r="A71" s="17"/>
      <c r="B71" s="55" t="s">
        <v>125</v>
      </c>
      <c r="C71" s="17"/>
      <c r="D71" s="17"/>
      <c r="E71" s="17"/>
      <c r="F71" s="17"/>
      <c r="G71" s="17"/>
      <c r="H71" s="17"/>
      <c r="I71" s="17"/>
      <c r="J71" s="17"/>
      <c r="K71" s="17"/>
    </row>
    <row r="72" spans="1:11" ht="12.75">
      <c r="A72" s="17"/>
      <c r="B72" s="55" t="s">
        <v>126</v>
      </c>
      <c r="C72" s="17"/>
      <c r="D72" s="17"/>
      <c r="E72" s="17"/>
      <c r="F72" s="17"/>
      <c r="G72" s="17"/>
      <c r="H72" s="17"/>
      <c r="I72" s="17"/>
      <c r="J72" s="17"/>
      <c r="K72" s="17"/>
    </row>
    <row r="73" spans="1:11" ht="12.75">
      <c r="A73" s="17"/>
      <c r="B73" s="55" t="s">
        <v>127</v>
      </c>
      <c r="C73" s="17"/>
      <c r="D73" s="17"/>
      <c r="E73" s="17"/>
      <c r="F73" s="17"/>
      <c r="G73" s="17"/>
      <c r="H73" s="17"/>
      <c r="I73" s="17"/>
      <c r="J73" s="17"/>
      <c r="K73" s="17"/>
    </row>
    <row r="74" spans="1:11" ht="12.75">
      <c r="A74" s="17"/>
      <c r="B74" s="55" t="s">
        <v>128</v>
      </c>
      <c r="C74" s="17"/>
      <c r="D74" s="17"/>
      <c r="E74" s="17"/>
      <c r="F74" s="17"/>
      <c r="G74" s="17"/>
      <c r="H74" s="17"/>
      <c r="I74" s="17"/>
      <c r="J74" s="17"/>
      <c r="K74" s="17"/>
    </row>
    <row r="75" spans="1:11" ht="12.75">
      <c r="A75" s="17"/>
      <c r="B75" s="55" t="s">
        <v>129</v>
      </c>
      <c r="C75" s="17"/>
      <c r="D75" s="17"/>
      <c r="E75" s="17"/>
      <c r="F75" s="17"/>
      <c r="G75" s="17"/>
      <c r="H75" s="17"/>
      <c r="I75" s="17"/>
      <c r="J75" s="17"/>
      <c r="K75" s="17"/>
    </row>
    <row r="76" spans="1:11" ht="12.75">
      <c r="A76" s="17"/>
      <c r="B76" s="55" t="s">
        <v>130</v>
      </c>
      <c r="C76" s="17"/>
      <c r="D76" s="17"/>
      <c r="E76" s="17"/>
      <c r="F76" s="17"/>
      <c r="G76" s="17"/>
      <c r="H76" s="17"/>
      <c r="I76" s="17"/>
      <c r="J76" s="17"/>
      <c r="K76" s="17"/>
    </row>
    <row r="77" spans="1:11" ht="12.75">
      <c r="A77" s="17"/>
      <c r="B77" s="55" t="s">
        <v>131</v>
      </c>
      <c r="C77" s="17"/>
      <c r="D77" s="17"/>
      <c r="E77" s="17"/>
      <c r="F77" s="17"/>
      <c r="G77" s="17"/>
      <c r="H77" s="17"/>
      <c r="I77" s="17"/>
      <c r="J77" s="17"/>
      <c r="K77" s="17"/>
    </row>
    <row r="78" spans="1:11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</row>
    <row r="79" spans="1:11" ht="12.75">
      <c r="A79" s="17"/>
      <c r="B79" s="17"/>
      <c r="C79" s="17"/>
      <c r="D79" s="17"/>
      <c r="E79" s="17"/>
      <c r="F79" s="65" t="s">
        <v>139</v>
      </c>
      <c r="G79" s="17"/>
      <c r="H79" s="17"/>
      <c r="I79" s="17"/>
      <c r="J79" s="17"/>
      <c r="K79" s="17"/>
    </row>
    <row r="81" ht="12.75">
      <c r="B81" s="1" t="s">
        <v>158</v>
      </c>
    </row>
    <row r="82" spans="2:3" ht="12.75">
      <c r="B82" s="34">
        <v>39099</v>
      </c>
      <c r="C82" s="219" t="s">
        <v>523</v>
      </c>
    </row>
    <row r="83" spans="2:3" ht="12.75">
      <c r="B83" s="34">
        <v>39105</v>
      </c>
      <c r="C83" s="219" t="s">
        <v>524</v>
      </c>
    </row>
    <row r="84" ht="12.75">
      <c r="B84" t="s">
        <v>231</v>
      </c>
    </row>
    <row r="85" ht="12.75">
      <c r="C85" t="s">
        <v>230</v>
      </c>
    </row>
    <row r="86" spans="2:3" ht="12.75">
      <c r="B86" s="34">
        <v>40823</v>
      </c>
      <c r="C86" s="21" t="s">
        <v>385</v>
      </c>
    </row>
    <row r="87" spans="2:3" ht="12.75">
      <c r="B87" s="34">
        <v>42074</v>
      </c>
      <c r="C87" s="21" t="s">
        <v>232</v>
      </c>
    </row>
    <row r="88" ht="12.75">
      <c r="C88" s="219" t="s">
        <v>525</v>
      </c>
    </row>
    <row r="89" spans="2:3" ht="12.75">
      <c r="B89" s="34">
        <v>42082</v>
      </c>
      <c r="C89" s="21" t="s">
        <v>386</v>
      </c>
    </row>
    <row r="90" ht="12.75">
      <c r="C90" s="21" t="s">
        <v>303</v>
      </c>
    </row>
    <row r="91" spans="2:3" ht="12.75">
      <c r="B91" s="34">
        <v>42101</v>
      </c>
      <c r="C91" s="219" t="s">
        <v>538</v>
      </c>
    </row>
  </sheetData>
  <sheetProtection password="EA69" sheet="1" objects="1" scenarios="1"/>
  <hyperlinks>
    <hyperlink ref="G14" location="'Invstmnt. History'!A1" display="Investment History"/>
    <hyperlink ref="C14" location="Instructions!A1" display="Instructions"/>
    <hyperlink ref="G15" location="'Affordable Spending'!A1" display="Affordable Spending"/>
    <hyperlink ref="G16" location="Locations!A1" display="Locations"/>
    <hyperlink ref="G17" location="Phones!A1" display="Phones"/>
    <hyperlink ref="G18" location="Vitals!A1" display="Vitals"/>
    <hyperlink ref="C19" location="Estate!A1" display="Estate Considerations"/>
    <hyperlink ref="C16" location="Ledger!A1" display="Ledger"/>
    <hyperlink ref="C15" location="'Income, Tax &amp; Charity'!A1" display="Income, Tax &amp; Charity"/>
    <hyperlink ref="C18" location="Investments!A1" display="Investments"/>
    <hyperlink ref="G20" location="Notes!A1" display="Notes"/>
    <hyperlink ref="C17" location="'Investment Summary'!A1" display="Investment Summary"/>
    <hyperlink ref="G19" location="Personal!A1" display="Gifts &amp; Personal Distributions"/>
  </hyperlinks>
  <printOptions/>
  <pageMargins left="0.25" right="0.25" top="0.75" bottom="0.75" header="0.3" footer="0.3"/>
  <pageSetup orientation="portrait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9"/>
  <sheetViews>
    <sheetView showGridLines="0" showRowColHeaders="0" zoomScale="110" zoomScaleNormal="110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9.8515625" style="0" customWidth="1"/>
    <col min="2" max="2" width="19.8515625" style="0" customWidth="1"/>
    <col min="3" max="3" width="12.421875" style="0" customWidth="1"/>
    <col min="4" max="4" width="33.140625" style="0" customWidth="1"/>
    <col min="5" max="5" width="28.140625" style="0" customWidth="1"/>
    <col min="6" max="6" width="5.7109375" style="0" customWidth="1"/>
  </cols>
  <sheetData>
    <row r="1" spans="1:5" ht="18">
      <c r="A1" s="260" t="s">
        <v>449</v>
      </c>
      <c r="B1" s="259"/>
      <c r="C1" s="261"/>
      <c r="D1" s="98"/>
      <c r="E1" s="106" t="s">
        <v>225</v>
      </c>
    </row>
    <row r="2" spans="1:5" ht="12.75">
      <c r="A2" s="262" t="s">
        <v>462</v>
      </c>
      <c r="B2" s="262" t="s">
        <v>215</v>
      </c>
      <c r="C2" s="262" t="s">
        <v>216</v>
      </c>
      <c r="D2" s="262" t="s">
        <v>217</v>
      </c>
      <c r="E2" s="262" t="s">
        <v>461</v>
      </c>
    </row>
    <row r="3" spans="1:5" ht="12.75">
      <c r="A3" s="227" t="s">
        <v>450</v>
      </c>
      <c r="B3" s="182"/>
      <c r="C3" s="182"/>
      <c r="D3" s="182"/>
      <c r="E3" s="182"/>
    </row>
    <row r="4" spans="1:5" ht="12.75">
      <c r="A4" s="227" t="s">
        <v>451</v>
      </c>
      <c r="B4" s="182"/>
      <c r="C4" s="182"/>
      <c r="D4" s="182"/>
      <c r="E4" s="182"/>
    </row>
    <row r="5" spans="1:5" ht="12.75">
      <c r="A5" s="227" t="s">
        <v>452</v>
      </c>
      <c r="B5" s="182"/>
      <c r="C5" s="182"/>
      <c r="D5" s="182"/>
      <c r="E5" s="182"/>
    </row>
    <row r="6" spans="1:5" ht="12.75">
      <c r="A6" s="227" t="s">
        <v>453</v>
      </c>
      <c r="B6" s="182"/>
      <c r="C6" s="182"/>
      <c r="D6" s="182"/>
      <c r="E6" s="182"/>
    </row>
    <row r="7" spans="1:5" ht="12.75">
      <c r="A7" s="227" t="s">
        <v>454</v>
      </c>
      <c r="B7" s="182"/>
      <c r="C7" s="182"/>
      <c r="D7" s="182"/>
      <c r="E7" s="182"/>
    </row>
    <row r="8" spans="1:5" ht="12.75">
      <c r="A8" s="227" t="s">
        <v>455</v>
      </c>
      <c r="B8" s="182"/>
      <c r="C8" s="182"/>
      <c r="D8" s="182"/>
      <c r="E8" s="182"/>
    </row>
    <row r="9" spans="1:5" ht="12.75">
      <c r="A9" s="227" t="s">
        <v>456</v>
      </c>
      <c r="B9" s="182"/>
      <c r="C9" s="182"/>
      <c r="D9" s="182"/>
      <c r="E9" s="182"/>
    </row>
    <row r="10" spans="1:5" ht="12.75">
      <c r="A10" s="227" t="s">
        <v>457</v>
      </c>
      <c r="B10" s="182"/>
      <c r="C10" s="182"/>
      <c r="D10" s="182"/>
      <c r="E10" s="182"/>
    </row>
    <row r="11" spans="1:5" ht="12.75">
      <c r="A11" s="227"/>
      <c r="B11" s="182"/>
      <c r="C11" s="181"/>
      <c r="D11" s="181"/>
      <c r="E11" s="182"/>
    </row>
    <row r="12" spans="1:5" ht="12.75">
      <c r="A12" s="227" t="s">
        <v>478</v>
      </c>
      <c r="B12" s="182"/>
      <c r="C12" s="182"/>
      <c r="D12" s="182"/>
      <c r="E12" s="182"/>
    </row>
    <row r="13" spans="1:5" ht="12.75">
      <c r="A13" s="227"/>
      <c r="B13" s="182"/>
      <c r="C13" s="182"/>
      <c r="D13" s="182"/>
      <c r="E13" s="182"/>
    </row>
    <row r="14" spans="1:5" ht="12.75">
      <c r="A14" s="227"/>
      <c r="B14" s="182"/>
      <c r="C14" s="182"/>
      <c r="D14" s="182"/>
      <c r="E14" s="182"/>
    </row>
    <row r="15" spans="1:5" ht="12.75">
      <c r="A15" s="227"/>
      <c r="B15" s="182"/>
      <c r="C15" s="182"/>
      <c r="D15" s="182"/>
      <c r="E15" s="182"/>
    </row>
    <row r="16" spans="1:5" ht="12.75">
      <c r="A16" s="227"/>
      <c r="B16" s="182"/>
      <c r="C16" s="182"/>
      <c r="D16" s="182"/>
      <c r="E16" s="182"/>
    </row>
    <row r="17" spans="1:5" ht="12.75">
      <c r="A17" s="227"/>
      <c r="B17" s="182"/>
      <c r="C17" s="182"/>
      <c r="D17" s="182"/>
      <c r="E17" s="182"/>
    </row>
    <row r="18" spans="1:5" ht="12.75">
      <c r="A18" s="227"/>
      <c r="B18" s="182"/>
      <c r="C18" s="182"/>
      <c r="D18" s="182"/>
      <c r="E18" s="182"/>
    </row>
    <row r="19" spans="1:5" ht="12.75">
      <c r="A19" s="227"/>
      <c r="B19" s="182"/>
      <c r="C19" s="182"/>
      <c r="D19" s="182"/>
      <c r="E19" s="182"/>
    </row>
    <row r="20" spans="1:5" ht="12.75">
      <c r="A20" s="227"/>
      <c r="B20" s="182"/>
      <c r="C20" s="182"/>
      <c r="D20" s="182"/>
      <c r="E20" s="182"/>
    </row>
    <row r="21" spans="1:5" ht="12.75">
      <c r="A21" s="227"/>
      <c r="B21" s="182"/>
      <c r="C21" s="182"/>
      <c r="D21" s="182"/>
      <c r="E21" s="182"/>
    </row>
    <row r="22" spans="1:5" ht="12.75">
      <c r="A22" s="227"/>
      <c r="B22" s="182"/>
      <c r="C22" s="182"/>
      <c r="D22" s="182"/>
      <c r="E22" s="182"/>
    </row>
    <row r="23" spans="1:5" ht="12.75">
      <c r="A23" s="227"/>
      <c r="B23" s="182"/>
      <c r="C23" s="182"/>
      <c r="D23" s="182"/>
      <c r="E23" s="182"/>
    </row>
    <row r="24" spans="1:5" ht="12.75">
      <c r="A24" s="227"/>
      <c r="B24" s="182"/>
      <c r="C24" s="182"/>
      <c r="D24" s="182"/>
      <c r="E24" s="182"/>
    </row>
    <row r="25" spans="1:5" ht="12.75">
      <c r="A25" s="227"/>
      <c r="B25" s="182"/>
      <c r="C25" s="182"/>
      <c r="D25" s="182"/>
      <c r="E25" s="182"/>
    </row>
    <row r="26" spans="1:5" ht="12.75">
      <c r="A26" s="227"/>
      <c r="B26" s="182"/>
      <c r="C26" s="182"/>
      <c r="D26" s="182"/>
      <c r="E26" s="182"/>
    </row>
    <row r="27" spans="1:5" ht="12.75">
      <c r="A27" s="227"/>
      <c r="B27" s="182"/>
      <c r="C27" s="182"/>
      <c r="D27" s="182"/>
      <c r="E27" s="182"/>
    </row>
    <row r="28" spans="1:5" ht="12.75">
      <c r="A28" s="227"/>
      <c r="B28" s="182"/>
      <c r="C28" s="182"/>
      <c r="D28" s="182"/>
      <c r="E28" s="182"/>
    </row>
    <row r="29" spans="1:5" ht="12.75">
      <c r="A29" s="227"/>
      <c r="B29" s="182"/>
      <c r="C29" s="182"/>
      <c r="D29" s="182"/>
      <c r="E29" s="182"/>
    </row>
    <row r="30" spans="1:5" ht="12.75">
      <c r="A30" s="227"/>
      <c r="B30" s="182"/>
      <c r="C30" s="182"/>
      <c r="D30" s="182"/>
      <c r="E30" s="182"/>
    </row>
    <row r="31" spans="1:5" ht="12.75">
      <c r="A31" s="227"/>
      <c r="B31" s="182"/>
      <c r="C31" s="182"/>
      <c r="D31" s="182"/>
      <c r="E31" s="182"/>
    </row>
    <row r="32" spans="1:5" ht="12.75">
      <c r="A32" s="227"/>
      <c r="B32" s="182"/>
      <c r="C32" s="182"/>
      <c r="D32" s="182"/>
      <c r="E32" s="182"/>
    </row>
    <row r="33" spans="1:5" ht="12.75">
      <c r="A33" s="227"/>
      <c r="B33" s="182"/>
      <c r="C33" s="182"/>
      <c r="D33" s="182"/>
      <c r="E33" s="182"/>
    </row>
    <row r="34" spans="1:5" ht="12.75">
      <c r="A34" s="227"/>
      <c r="B34" s="182"/>
      <c r="C34" s="182"/>
      <c r="D34" s="182"/>
      <c r="E34" s="182"/>
    </row>
    <row r="35" spans="1:5" ht="12.75">
      <c r="A35" s="227"/>
      <c r="B35" s="182"/>
      <c r="C35" s="182"/>
      <c r="D35" s="182"/>
      <c r="E35" s="182"/>
    </row>
    <row r="36" spans="1:5" ht="12.75">
      <c r="A36" s="227"/>
      <c r="B36" s="182"/>
      <c r="C36" s="182"/>
      <c r="D36" s="182"/>
      <c r="E36" s="182"/>
    </row>
    <row r="37" spans="1:5" ht="12.75">
      <c r="A37" s="227"/>
      <c r="B37" s="182"/>
      <c r="C37" s="182"/>
      <c r="D37" s="182"/>
      <c r="E37" s="182"/>
    </row>
    <row r="38" spans="1:5" ht="12.75">
      <c r="A38" s="227"/>
      <c r="B38" s="182"/>
      <c r="C38" s="182"/>
      <c r="D38" s="182"/>
      <c r="E38" s="182"/>
    </row>
    <row r="39" spans="1:5" ht="12.75">
      <c r="A39" s="227"/>
      <c r="B39" s="182"/>
      <c r="C39" s="182"/>
      <c r="D39" s="182"/>
      <c r="E39" s="182"/>
    </row>
    <row r="40" spans="1:5" ht="12.75">
      <c r="A40" s="227"/>
      <c r="B40" s="182"/>
      <c r="C40" s="182"/>
      <c r="D40" s="182"/>
      <c r="E40" s="182"/>
    </row>
    <row r="41" spans="1:5" ht="12.75">
      <c r="A41" s="227"/>
      <c r="B41" s="182"/>
      <c r="C41" s="182"/>
      <c r="D41" s="182"/>
      <c r="E41" s="182"/>
    </row>
    <row r="42" spans="1:5" ht="12.75">
      <c r="A42" s="227"/>
      <c r="B42" s="182"/>
      <c r="C42" s="182"/>
      <c r="D42" s="182"/>
      <c r="E42" s="182"/>
    </row>
    <row r="43" spans="1:5" ht="12.75">
      <c r="A43" s="263"/>
      <c r="B43" s="182"/>
      <c r="C43" s="182"/>
      <c r="D43" s="182"/>
      <c r="E43" s="182"/>
    </row>
    <row r="44" spans="1:5" ht="12.75">
      <c r="A44" s="263"/>
      <c r="B44" s="182"/>
      <c r="C44" s="182"/>
      <c r="D44" s="182"/>
      <c r="E44" s="182"/>
    </row>
    <row r="45" spans="1:5" ht="12.75">
      <c r="A45" s="263"/>
      <c r="B45" s="182"/>
      <c r="C45" s="182"/>
      <c r="D45" s="182"/>
      <c r="E45" s="182"/>
    </row>
    <row r="46" spans="1:5" ht="12.75">
      <c r="A46" s="263"/>
      <c r="B46" s="182"/>
      <c r="C46" s="182"/>
      <c r="D46" s="182"/>
      <c r="E46" s="182"/>
    </row>
    <row r="47" spans="1:5" ht="12.75">
      <c r="A47" s="263"/>
      <c r="B47" s="182"/>
      <c r="C47" s="182"/>
      <c r="D47" s="182"/>
      <c r="E47" s="182"/>
    </row>
    <row r="48" spans="1:5" ht="12.75">
      <c r="A48" s="263"/>
      <c r="B48" s="182"/>
      <c r="C48" s="182"/>
      <c r="D48" s="182"/>
      <c r="E48" s="182"/>
    </row>
    <row r="49" spans="1:5" ht="12.75">
      <c r="A49" s="263"/>
      <c r="B49" s="182"/>
      <c r="C49" s="182"/>
      <c r="D49" s="182"/>
      <c r="E49" s="182"/>
    </row>
    <row r="50" spans="1:5" ht="12.75">
      <c r="A50" s="263"/>
      <c r="B50" s="182"/>
      <c r="C50" s="182"/>
      <c r="D50" s="182"/>
      <c r="E50" s="182"/>
    </row>
    <row r="51" spans="1:5" ht="12.75">
      <c r="A51" s="263"/>
      <c r="B51" s="182"/>
      <c r="C51" s="182"/>
      <c r="D51" s="182"/>
      <c r="E51" s="182"/>
    </row>
    <row r="52" spans="1:5" ht="12.75">
      <c r="A52" s="263"/>
      <c r="B52" s="182"/>
      <c r="C52" s="182"/>
      <c r="D52" s="182"/>
      <c r="E52" s="182"/>
    </row>
    <row r="53" spans="1:5" ht="12.75">
      <c r="A53" s="263"/>
      <c r="B53" s="182"/>
      <c r="C53" s="182"/>
      <c r="D53" s="182"/>
      <c r="E53" s="182"/>
    </row>
    <row r="54" spans="1:5" ht="12.75">
      <c r="A54" s="263"/>
      <c r="B54" s="182"/>
      <c r="C54" s="182"/>
      <c r="D54" s="182"/>
      <c r="E54" s="182"/>
    </row>
    <row r="55" spans="1:5" ht="12.75">
      <c r="A55" s="263"/>
      <c r="B55" s="182"/>
      <c r="C55" s="182"/>
      <c r="D55" s="182"/>
      <c r="E55" s="182"/>
    </row>
    <row r="56" spans="1:5" ht="12.75">
      <c r="A56" s="263"/>
      <c r="B56" s="182"/>
      <c r="C56" s="182"/>
      <c r="D56" s="182"/>
      <c r="E56" s="182"/>
    </row>
    <row r="57" spans="1:5" ht="12.75">
      <c r="A57" s="263"/>
      <c r="B57" s="182"/>
      <c r="C57" s="182"/>
      <c r="D57" s="182"/>
      <c r="E57" s="182"/>
    </row>
    <row r="58" spans="1:5" ht="12.75">
      <c r="A58" s="263"/>
      <c r="B58" s="182"/>
      <c r="C58" s="182"/>
      <c r="D58" s="182"/>
      <c r="E58" s="182"/>
    </row>
    <row r="59" spans="1:5" ht="12.75">
      <c r="A59" s="263"/>
      <c r="B59" s="182"/>
      <c r="C59" s="182"/>
      <c r="D59" s="182"/>
      <c r="E59" s="182"/>
    </row>
    <row r="60" spans="1:5" ht="12.75">
      <c r="A60" s="263"/>
      <c r="B60" s="182"/>
      <c r="C60" s="182"/>
      <c r="D60" s="182"/>
      <c r="E60" s="182"/>
    </row>
    <row r="61" spans="1:5" ht="12.75">
      <c r="A61" s="263"/>
      <c r="B61" s="182"/>
      <c r="C61" s="182"/>
      <c r="D61" s="182"/>
      <c r="E61" s="182"/>
    </row>
    <row r="62" spans="1:5" ht="12.75">
      <c r="A62" s="263"/>
      <c r="B62" s="182"/>
      <c r="C62" s="182"/>
      <c r="D62" s="182"/>
      <c r="E62" s="182"/>
    </row>
    <row r="63" spans="1:5" ht="12.75">
      <c r="A63" s="263"/>
      <c r="B63" s="182"/>
      <c r="C63" s="182"/>
      <c r="D63" s="182"/>
      <c r="E63" s="182"/>
    </row>
    <row r="64" spans="1:5" ht="12.75">
      <c r="A64" s="263"/>
      <c r="B64" s="182"/>
      <c r="C64" s="182"/>
      <c r="D64" s="182"/>
      <c r="E64" s="182"/>
    </row>
    <row r="65" spans="1:5" ht="12.75">
      <c r="A65" s="263"/>
      <c r="B65" s="182"/>
      <c r="C65" s="182"/>
      <c r="D65" s="182"/>
      <c r="E65" s="182"/>
    </row>
    <row r="66" spans="1:5" ht="12.75">
      <c r="A66" s="263"/>
      <c r="B66" s="182"/>
      <c r="C66" s="182"/>
      <c r="D66" s="182"/>
      <c r="E66" s="182"/>
    </row>
    <row r="67" spans="1:5" ht="12.75">
      <c r="A67" s="263"/>
      <c r="B67" s="182"/>
      <c r="C67" s="182"/>
      <c r="D67" s="182"/>
      <c r="E67" s="182"/>
    </row>
    <row r="68" spans="1:5" ht="12.75">
      <c r="A68" s="263"/>
      <c r="B68" s="182"/>
      <c r="C68" s="182"/>
      <c r="D68" s="182"/>
      <c r="E68" s="182"/>
    </row>
    <row r="69" spans="1:5" ht="12.75">
      <c r="A69" s="263"/>
      <c r="B69" s="182"/>
      <c r="C69" s="182"/>
      <c r="D69" s="182"/>
      <c r="E69" s="182"/>
    </row>
    <row r="70" spans="1:5" ht="12.75">
      <c r="A70" s="263"/>
      <c r="B70" s="182"/>
      <c r="C70" s="182"/>
      <c r="D70" s="182"/>
      <c r="E70" s="182"/>
    </row>
    <row r="71" spans="1:5" ht="12.75">
      <c r="A71" s="263"/>
      <c r="B71" s="182"/>
      <c r="C71" s="182"/>
      <c r="D71" s="182"/>
      <c r="E71" s="182"/>
    </row>
    <row r="72" spans="1:5" ht="12.75">
      <c r="A72" s="263"/>
      <c r="B72" s="182"/>
      <c r="C72" s="182"/>
      <c r="D72" s="182"/>
      <c r="E72" s="182"/>
    </row>
    <row r="73" spans="1:5" ht="12.75">
      <c r="A73" s="263"/>
      <c r="B73" s="182"/>
      <c r="C73" s="182"/>
      <c r="D73" s="182"/>
      <c r="E73" s="182"/>
    </row>
    <row r="74" spans="1:5" ht="12.75">
      <c r="A74" s="263"/>
      <c r="B74" s="182"/>
      <c r="C74" s="182"/>
      <c r="D74" s="182"/>
      <c r="E74" s="182"/>
    </row>
    <row r="75" spans="1:5" ht="12.75">
      <c r="A75" s="263"/>
      <c r="B75" s="182"/>
      <c r="C75" s="182"/>
      <c r="D75" s="182"/>
      <c r="E75" s="182"/>
    </row>
    <row r="76" spans="1:5" ht="12.75">
      <c r="A76" s="263"/>
      <c r="B76" s="182"/>
      <c r="C76" s="182"/>
      <c r="D76" s="182"/>
      <c r="E76" s="182"/>
    </row>
    <row r="77" spans="1:5" ht="12.75">
      <c r="A77" s="263"/>
      <c r="B77" s="182"/>
      <c r="C77" s="182"/>
      <c r="D77" s="182"/>
      <c r="E77" s="182"/>
    </row>
    <row r="78" spans="1:5" ht="12.75">
      <c r="A78" s="263"/>
      <c r="B78" s="182"/>
      <c r="C78" s="182"/>
      <c r="D78" s="182"/>
      <c r="E78" s="182"/>
    </row>
    <row r="79" spans="1:5" ht="12.75">
      <c r="A79" s="263"/>
      <c r="B79" s="182"/>
      <c r="C79" s="182"/>
      <c r="D79" s="182"/>
      <c r="E79" s="182"/>
    </row>
    <row r="80" spans="1:5" ht="12.75">
      <c r="A80" s="263"/>
      <c r="B80" s="182"/>
      <c r="C80" s="182"/>
      <c r="D80" s="182"/>
      <c r="E80" s="182"/>
    </row>
    <row r="81" spans="1:5" ht="12.75">
      <c r="A81" s="263"/>
      <c r="B81" s="182"/>
      <c r="C81" s="182"/>
      <c r="D81" s="182"/>
      <c r="E81" s="182"/>
    </row>
    <row r="82" spans="1:5" ht="12.75">
      <c r="A82" s="263"/>
      <c r="B82" s="182"/>
      <c r="C82" s="182"/>
      <c r="D82" s="182"/>
      <c r="E82" s="182"/>
    </row>
    <row r="83" spans="1:5" ht="12.75">
      <c r="A83" s="263"/>
      <c r="B83" s="182"/>
      <c r="C83" s="182"/>
      <c r="D83" s="182"/>
      <c r="E83" s="182"/>
    </row>
    <row r="84" spans="1:5" ht="12.75">
      <c r="A84" s="263"/>
      <c r="B84" s="182"/>
      <c r="C84" s="182"/>
      <c r="D84" s="182"/>
      <c r="E84" s="182"/>
    </row>
    <row r="85" spans="1:5" ht="12.75">
      <c r="A85" s="263"/>
      <c r="B85" s="182"/>
      <c r="C85" s="182"/>
      <c r="D85" s="182"/>
      <c r="E85" s="182"/>
    </row>
    <row r="86" spans="1:5" ht="12.75">
      <c r="A86" s="263"/>
      <c r="B86" s="182"/>
      <c r="C86" s="182"/>
      <c r="D86" s="182"/>
      <c r="E86" s="182"/>
    </row>
    <row r="87" spans="1:5" ht="12.75">
      <c r="A87" s="263"/>
      <c r="B87" s="182"/>
      <c r="C87" s="182"/>
      <c r="D87" s="182"/>
      <c r="E87" s="182"/>
    </row>
    <row r="88" spans="1:5" ht="12.75">
      <c r="A88" s="263"/>
      <c r="B88" s="182"/>
      <c r="C88" s="182"/>
      <c r="D88" s="182"/>
      <c r="E88" s="182"/>
    </row>
    <row r="89" spans="1:5" ht="12.75">
      <c r="A89" s="263"/>
      <c r="B89" s="182"/>
      <c r="C89" s="182"/>
      <c r="D89" s="182"/>
      <c r="E89" s="182"/>
    </row>
    <row r="90" spans="1:5" ht="12.75">
      <c r="A90" s="263"/>
      <c r="B90" s="182"/>
      <c r="C90" s="182"/>
      <c r="D90" s="182"/>
      <c r="E90" s="182"/>
    </row>
    <row r="91" spans="1:5" ht="12.75">
      <c r="A91" s="263"/>
      <c r="B91" s="182"/>
      <c r="C91" s="182"/>
      <c r="D91" s="182"/>
      <c r="E91" s="182"/>
    </row>
    <row r="92" spans="1:5" ht="12.75">
      <c r="A92" s="263"/>
      <c r="B92" s="182"/>
      <c r="C92" s="182"/>
      <c r="D92" s="182"/>
      <c r="E92" s="182"/>
    </row>
    <row r="93" spans="1:5" ht="12.75">
      <c r="A93" s="263"/>
      <c r="B93" s="182"/>
      <c r="C93" s="182"/>
      <c r="D93" s="182"/>
      <c r="E93" s="182"/>
    </row>
    <row r="94" spans="1:5" ht="12.75">
      <c r="A94" s="263"/>
      <c r="B94" s="182"/>
      <c r="C94" s="182"/>
      <c r="D94" s="182"/>
      <c r="E94" s="182"/>
    </row>
    <row r="95" spans="1:5" ht="12.75">
      <c r="A95" s="263"/>
      <c r="B95" s="182"/>
      <c r="C95" s="182"/>
      <c r="D95" s="182"/>
      <c r="E95" s="182"/>
    </row>
    <row r="96" spans="1:5" ht="12.75">
      <c r="A96" s="263"/>
      <c r="B96" s="182"/>
      <c r="C96" s="182"/>
      <c r="D96" s="182"/>
      <c r="E96" s="182"/>
    </row>
    <row r="97" spans="1:5" ht="12.75">
      <c r="A97" s="263"/>
      <c r="B97" s="182"/>
      <c r="C97" s="182"/>
      <c r="D97" s="182"/>
      <c r="E97" s="182"/>
    </row>
    <row r="98" spans="1:5" ht="12.75">
      <c r="A98" s="263"/>
      <c r="B98" s="182"/>
      <c r="C98" s="182"/>
      <c r="D98" s="182"/>
      <c r="E98" s="182"/>
    </row>
    <row r="99" spans="1:5" ht="12.75">
      <c r="A99" s="263"/>
      <c r="B99" s="182"/>
      <c r="C99" s="182"/>
      <c r="D99" s="182"/>
      <c r="E99" s="182"/>
    </row>
    <row r="100" spans="1:5" ht="12.75">
      <c r="A100" s="263"/>
      <c r="B100" s="182"/>
      <c r="C100" s="182"/>
      <c r="D100" s="182"/>
      <c r="E100" s="182"/>
    </row>
    <row r="101" spans="1:5" ht="12.75">
      <c r="A101" s="263"/>
      <c r="B101" s="182"/>
      <c r="C101" s="182"/>
      <c r="D101" s="182"/>
      <c r="E101" s="182"/>
    </row>
    <row r="102" spans="1:5" ht="12.75">
      <c r="A102" s="263"/>
      <c r="B102" s="182"/>
      <c r="C102" s="182"/>
      <c r="D102" s="182"/>
      <c r="E102" s="182"/>
    </row>
    <row r="103" spans="1:5" ht="12.75">
      <c r="A103" s="263"/>
      <c r="B103" s="182"/>
      <c r="C103" s="182"/>
      <c r="D103" s="182"/>
      <c r="E103" s="182"/>
    </row>
    <row r="104" spans="1:5" ht="12.75">
      <c r="A104" s="263"/>
      <c r="B104" s="182"/>
      <c r="C104" s="182"/>
      <c r="D104" s="182"/>
      <c r="E104" s="182"/>
    </row>
    <row r="105" spans="1:5" ht="12.75">
      <c r="A105" s="263"/>
      <c r="B105" s="182"/>
      <c r="C105" s="182"/>
      <c r="D105" s="182"/>
      <c r="E105" s="182"/>
    </row>
    <row r="106" spans="1:5" ht="12.75">
      <c r="A106" s="263"/>
      <c r="B106" s="182"/>
      <c r="C106" s="182"/>
      <c r="D106" s="182"/>
      <c r="E106" s="182"/>
    </row>
    <row r="107" spans="1:5" ht="12.75">
      <c r="A107" s="263"/>
      <c r="B107" s="182"/>
      <c r="C107" s="182"/>
      <c r="D107" s="182"/>
      <c r="E107" s="182"/>
    </row>
    <row r="108" spans="1:5" ht="12.75">
      <c r="A108" s="263"/>
      <c r="B108" s="182"/>
      <c r="C108" s="182"/>
      <c r="D108" s="182"/>
      <c r="E108" s="182"/>
    </row>
    <row r="109" spans="1:5" ht="12.75">
      <c r="A109" s="263"/>
      <c r="B109" s="182"/>
      <c r="C109" s="182"/>
      <c r="D109" s="182"/>
      <c r="E109" s="182"/>
    </row>
  </sheetData>
  <sheetProtection/>
  <hyperlinks>
    <hyperlink ref="E1" location="Instructions!A1" display="Return to Contents"/>
  </hyperlinks>
  <printOptions/>
  <pageMargins left="0.25" right="0.25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4"/>
  <sheetViews>
    <sheetView showGridLines="0" showRowColHeaders="0" zoomScalePageLayoutView="0" workbookViewId="0" topLeftCell="A2">
      <selection activeCell="A4" sqref="A4"/>
    </sheetView>
  </sheetViews>
  <sheetFormatPr defaultColWidth="9.140625" defaultRowHeight="12.75"/>
  <cols>
    <col min="1" max="1" width="22.00390625" style="0" customWidth="1"/>
    <col min="2" max="2" width="11.8515625" style="0" customWidth="1"/>
    <col min="3" max="3" width="13.8515625" style="0" customWidth="1"/>
    <col min="4" max="4" width="10.140625" style="0" customWidth="1"/>
    <col min="5" max="5" width="15.421875" style="0" customWidth="1"/>
    <col min="6" max="6" width="17.8515625" style="0" customWidth="1"/>
  </cols>
  <sheetData>
    <row r="1" spans="1:11" ht="20.25">
      <c r="A1" s="109" t="s">
        <v>224</v>
      </c>
      <c r="B1" s="98"/>
      <c r="C1" s="98"/>
      <c r="D1" s="98"/>
      <c r="E1" s="106" t="s">
        <v>225</v>
      </c>
      <c r="F1" s="98"/>
      <c r="G1" s="5"/>
      <c r="H1" s="5"/>
      <c r="I1" s="5"/>
      <c r="J1" s="5"/>
      <c r="K1" s="5"/>
    </row>
    <row r="2" spans="1:6" ht="12.75">
      <c r="A2" s="98"/>
      <c r="B2" s="98"/>
      <c r="C2" s="98"/>
      <c r="D2" s="98"/>
      <c r="E2" s="98"/>
      <c r="F2" s="98"/>
    </row>
    <row r="3" spans="1:6" ht="12.75">
      <c r="A3" s="223" t="s">
        <v>215</v>
      </c>
      <c r="B3" s="223" t="s">
        <v>460</v>
      </c>
      <c r="C3" s="223" t="s">
        <v>202</v>
      </c>
      <c r="D3" s="223" t="s">
        <v>458</v>
      </c>
      <c r="E3" s="223" t="s">
        <v>216</v>
      </c>
      <c r="F3" s="223" t="s">
        <v>218</v>
      </c>
    </row>
    <row r="4" spans="1:6" ht="12.75">
      <c r="A4" s="182"/>
      <c r="B4" s="182"/>
      <c r="C4" s="182"/>
      <c r="D4" s="182"/>
      <c r="E4" s="182"/>
      <c r="F4" s="182"/>
    </row>
    <row r="5" spans="1:6" ht="12.75">
      <c r="A5" s="182"/>
      <c r="B5" s="182"/>
      <c r="C5" s="182"/>
      <c r="D5" s="182"/>
      <c r="E5" s="182"/>
      <c r="F5" s="182"/>
    </row>
    <row r="6" spans="1:6" ht="12.75">
      <c r="A6" s="182"/>
      <c r="B6" s="182"/>
      <c r="C6" s="182"/>
      <c r="D6" s="182"/>
      <c r="E6" s="182"/>
      <c r="F6" s="182"/>
    </row>
    <row r="7" spans="1:6" ht="12.75">
      <c r="A7" s="182"/>
      <c r="B7" s="182"/>
      <c r="C7" s="182"/>
      <c r="D7" s="182"/>
      <c r="E7" s="182"/>
      <c r="F7" s="182"/>
    </row>
    <row r="8" spans="1:6" ht="12.75">
      <c r="A8" s="182"/>
      <c r="B8" s="182"/>
      <c r="C8" s="182"/>
      <c r="D8" s="182"/>
      <c r="E8" s="182"/>
      <c r="F8" s="182"/>
    </row>
    <row r="9" spans="1:6" ht="12.75">
      <c r="A9" s="182"/>
      <c r="B9" s="182"/>
      <c r="C9" s="182"/>
      <c r="D9" s="182"/>
      <c r="E9" s="182"/>
      <c r="F9" s="182"/>
    </row>
    <row r="10" spans="1:6" ht="12.75">
      <c r="A10" s="227" t="s">
        <v>479</v>
      </c>
      <c r="B10" s="182"/>
      <c r="C10" s="182"/>
      <c r="D10" s="182"/>
      <c r="E10" s="182"/>
      <c r="F10" s="182"/>
    </row>
    <row r="11" spans="1:6" ht="12.75">
      <c r="A11" s="182"/>
      <c r="B11" s="182"/>
      <c r="C11" s="182"/>
      <c r="D11" s="182"/>
      <c r="E11" s="182"/>
      <c r="F11" s="182"/>
    </row>
    <row r="12" spans="1:6" ht="12.75">
      <c r="A12" s="182"/>
      <c r="B12" s="182"/>
      <c r="C12" s="182"/>
      <c r="D12" s="182"/>
      <c r="E12" s="182"/>
      <c r="F12" s="182"/>
    </row>
    <row r="13" spans="1:6" ht="12.75">
      <c r="A13" s="182"/>
      <c r="B13" s="182"/>
      <c r="C13" s="182"/>
      <c r="D13" s="182"/>
      <c r="E13" s="182"/>
      <c r="F13" s="182"/>
    </row>
    <row r="14" spans="1:6" ht="12.75">
      <c r="A14" s="182"/>
      <c r="B14" s="182"/>
      <c r="C14" s="182"/>
      <c r="D14" s="182"/>
      <c r="E14" s="182"/>
      <c r="F14" s="182"/>
    </row>
    <row r="15" spans="1:6" ht="12.75">
      <c r="A15" s="182"/>
      <c r="B15" s="182"/>
      <c r="C15" s="182"/>
      <c r="D15" s="182"/>
      <c r="E15" s="182"/>
      <c r="F15" s="182"/>
    </row>
    <row r="16" spans="1:6" ht="12.75">
      <c r="A16" s="182"/>
      <c r="B16" s="182"/>
      <c r="C16" s="182"/>
      <c r="D16" s="182"/>
      <c r="E16" s="182"/>
      <c r="F16" s="182"/>
    </row>
    <row r="17" spans="1:6" ht="12.75">
      <c r="A17" s="182"/>
      <c r="B17" s="182"/>
      <c r="C17" s="182"/>
      <c r="D17" s="182"/>
      <c r="E17" s="182"/>
      <c r="F17" s="182"/>
    </row>
    <row r="18" spans="1:6" ht="12.75">
      <c r="A18" s="182"/>
      <c r="B18" s="182"/>
      <c r="C18" s="182"/>
      <c r="D18" s="182"/>
      <c r="E18" s="182"/>
      <c r="F18" s="182"/>
    </row>
    <row r="19" spans="1:6" ht="12.75">
      <c r="A19" s="182"/>
      <c r="B19" s="182"/>
      <c r="C19" s="182"/>
      <c r="D19" s="182"/>
      <c r="E19" s="182"/>
      <c r="F19" s="182"/>
    </row>
    <row r="20" spans="1:6" ht="12.75">
      <c r="A20" s="182"/>
      <c r="B20" s="182"/>
      <c r="C20" s="182"/>
      <c r="D20" s="182"/>
      <c r="E20" s="182"/>
      <c r="F20" s="182"/>
    </row>
    <row r="21" spans="1:6" ht="12.75">
      <c r="A21" s="182"/>
      <c r="B21" s="182"/>
      <c r="C21" s="182"/>
      <c r="D21" s="182"/>
      <c r="E21" s="182"/>
      <c r="F21" s="182"/>
    </row>
    <row r="22" spans="1:6" ht="12.75">
      <c r="A22" s="182"/>
      <c r="B22" s="182"/>
      <c r="C22" s="182"/>
      <c r="D22" s="182"/>
      <c r="E22" s="182"/>
      <c r="F22" s="182"/>
    </row>
    <row r="23" spans="1:6" ht="12.75">
      <c r="A23" s="182"/>
      <c r="B23" s="182"/>
      <c r="C23" s="182"/>
      <c r="D23" s="182"/>
      <c r="E23" s="182"/>
      <c r="F23" s="182"/>
    </row>
    <row r="24" spans="1:6" ht="12.75">
      <c r="A24" s="182"/>
      <c r="B24" s="182"/>
      <c r="C24" s="182"/>
      <c r="D24" s="182"/>
      <c r="E24" s="182"/>
      <c r="F24" s="182"/>
    </row>
    <row r="25" spans="1:6" ht="12.75">
      <c r="A25" s="182"/>
      <c r="B25" s="182"/>
      <c r="C25" s="182"/>
      <c r="D25" s="182"/>
      <c r="E25" s="182"/>
      <c r="F25" s="182"/>
    </row>
    <row r="26" spans="1:6" ht="12.75">
      <c r="A26" s="182"/>
      <c r="B26" s="181"/>
      <c r="C26" s="182"/>
      <c r="D26" s="182"/>
      <c r="E26" s="182"/>
      <c r="F26" s="182"/>
    </row>
    <row r="27" spans="1:6" ht="12.75">
      <c r="A27" s="182"/>
      <c r="B27" s="182"/>
      <c r="C27" s="182"/>
      <c r="D27" s="182"/>
      <c r="E27" s="182"/>
      <c r="F27" s="182"/>
    </row>
    <row r="28" spans="1:6" ht="12.75">
      <c r="A28" s="182"/>
      <c r="B28" s="182"/>
      <c r="C28" s="182"/>
      <c r="D28" s="182"/>
      <c r="E28" s="182"/>
      <c r="F28" s="182"/>
    </row>
    <row r="29" spans="1:6" ht="12.75">
      <c r="A29" s="182"/>
      <c r="B29" s="182"/>
      <c r="C29" s="182"/>
      <c r="D29" s="182"/>
      <c r="E29" s="182"/>
      <c r="F29" s="182"/>
    </row>
    <row r="30" spans="1:6" ht="12.75">
      <c r="A30" s="182"/>
      <c r="B30" s="182"/>
      <c r="C30" s="182"/>
      <c r="D30" s="182"/>
      <c r="E30" s="182"/>
      <c r="F30" s="182"/>
    </row>
    <row r="31" spans="1:6" ht="12.75">
      <c r="A31" s="182"/>
      <c r="B31" s="182"/>
      <c r="C31" s="182"/>
      <c r="D31" s="182"/>
      <c r="E31" s="182"/>
      <c r="F31" s="182"/>
    </row>
    <row r="32" spans="1:6" ht="12.75">
      <c r="A32" s="182"/>
      <c r="B32" s="182"/>
      <c r="C32" s="182"/>
      <c r="D32" s="182"/>
      <c r="E32" s="182"/>
      <c r="F32" s="182"/>
    </row>
    <row r="33" spans="1:6" ht="12.75">
      <c r="A33" s="182"/>
      <c r="B33" s="182"/>
      <c r="C33" s="182"/>
      <c r="D33" s="182"/>
      <c r="E33" s="182"/>
      <c r="F33" s="182"/>
    </row>
    <row r="34" spans="1:6" ht="12.75">
      <c r="A34" s="182"/>
      <c r="B34" s="182"/>
      <c r="C34" s="182"/>
      <c r="D34" s="182"/>
      <c r="E34" s="182"/>
      <c r="F34" s="182"/>
    </row>
    <row r="35" spans="1:6" ht="12.75">
      <c r="A35" s="182"/>
      <c r="B35" s="182"/>
      <c r="C35" s="182"/>
      <c r="D35" s="182"/>
      <c r="E35" s="182"/>
      <c r="F35" s="182"/>
    </row>
    <row r="36" spans="1:6" ht="12.75">
      <c r="A36" s="182"/>
      <c r="B36" s="182"/>
      <c r="C36" s="182"/>
      <c r="D36" s="182"/>
      <c r="E36" s="182"/>
      <c r="F36" s="182"/>
    </row>
    <row r="37" spans="1:6" ht="12.75">
      <c r="A37" s="182"/>
      <c r="B37" s="182"/>
      <c r="C37" s="182"/>
      <c r="D37" s="182"/>
      <c r="E37" s="182"/>
      <c r="F37" s="182"/>
    </row>
    <row r="38" spans="1:6" ht="12.75">
      <c r="A38" s="182"/>
      <c r="B38" s="182"/>
      <c r="C38" s="182"/>
      <c r="D38" s="182"/>
      <c r="E38" s="182"/>
      <c r="F38" s="182"/>
    </row>
    <row r="39" spans="1:6" ht="12.75">
      <c r="A39" s="182"/>
      <c r="B39" s="182"/>
      <c r="C39" s="182"/>
      <c r="D39" s="182"/>
      <c r="E39" s="182"/>
      <c r="F39" s="182"/>
    </row>
    <row r="40" spans="1:6" ht="12.75">
      <c r="A40" s="182"/>
      <c r="B40" s="182"/>
      <c r="C40" s="182"/>
      <c r="D40" s="182"/>
      <c r="E40" s="182"/>
      <c r="F40" s="182"/>
    </row>
    <row r="41" spans="1:6" ht="12.75">
      <c r="A41" s="182"/>
      <c r="B41" s="182"/>
      <c r="C41" s="182"/>
      <c r="D41" s="182"/>
      <c r="E41" s="182"/>
      <c r="F41" s="182"/>
    </row>
    <row r="42" spans="1:6" ht="12.75">
      <c r="A42" s="182"/>
      <c r="B42" s="182"/>
      <c r="C42" s="182"/>
      <c r="D42" s="182"/>
      <c r="E42" s="182"/>
      <c r="F42" s="182"/>
    </row>
    <row r="43" spans="1:6" ht="12.75">
      <c r="A43" s="182"/>
      <c r="B43" s="182"/>
      <c r="C43" s="182"/>
      <c r="D43" s="182"/>
      <c r="E43" s="182"/>
      <c r="F43" s="182"/>
    </row>
    <row r="44" spans="1:6" ht="12.75">
      <c r="A44" s="182"/>
      <c r="B44" s="182"/>
      <c r="C44" s="182"/>
      <c r="D44" s="182"/>
      <c r="E44" s="182"/>
      <c r="F44" s="182"/>
    </row>
    <row r="45" spans="1:6" ht="12.75">
      <c r="A45" s="182"/>
      <c r="B45" s="182"/>
      <c r="C45" s="182"/>
      <c r="D45" s="182"/>
      <c r="E45" s="182"/>
      <c r="F45" s="182"/>
    </row>
    <row r="46" spans="1:6" ht="12.75">
      <c r="A46" s="182"/>
      <c r="B46" s="182"/>
      <c r="C46" s="182"/>
      <c r="D46" s="182"/>
      <c r="E46" s="182"/>
      <c r="F46" s="182"/>
    </row>
    <row r="47" spans="1:6" ht="12.75">
      <c r="A47" s="182"/>
      <c r="B47" s="182"/>
      <c r="C47" s="182"/>
      <c r="D47" s="182"/>
      <c r="E47" s="182"/>
      <c r="F47" s="182"/>
    </row>
    <row r="48" spans="1:6" ht="12.75">
      <c r="A48" s="182"/>
      <c r="B48" s="182"/>
      <c r="C48" s="182"/>
      <c r="D48" s="182"/>
      <c r="E48" s="182"/>
      <c r="F48" s="182"/>
    </row>
    <row r="49" spans="1:6" ht="12.75">
      <c r="A49" s="182"/>
      <c r="B49" s="182"/>
      <c r="C49" s="182"/>
      <c r="D49" s="182"/>
      <c r="E49" s="182"/>
      <c r="F49" s="182"/>
    </row>
    <row r="50" spans="1:6" ht="12.75">
      <c r="A50" s="182"/>
      <c r="B50" s="182"/>
      <c r="C50" s="182"/>
      <c r="D50" s="182"/>
      <c r="E50" s="182"/>
      <c r="F50" s="182"/>
    </row>
    <row r="51" spans="1:6" ht="12.75">
      <c r="A51" s="182"/>
      <c r="B51" s="182"/>
      <c r="C51" s="182"/>
      <c r="D51" s="182"/>
      <c r="E51" s="182"/>
      <c r="F51" s="182"/>
    </row>
    <row r="52" spans="1:6" ht="12.75">
      <c r="A52" s="182"/>
      <c r="B52" s="182"/>
      <c r="C52" s="182"/>
      <c r="D52" s="182"/>
      <c r="E52" s="182"/>
      <c r="F52" s="182"/>
    </row>
    <row r="53" spans="1:6" ht="12.75">
      <c r="A53" s="182"/>
      <c r="B53" s="182"/>
      <c r="C53" s="182"/>
      <c r="D53" s="182"/>
      <c r="E53" s="182"/>
      <c r="F53" s="182"/>
    </row>
    <row r="54" spans="1:6" ht="12.75">
      <c r="A54" s="182"/>
      <c r="B54" s="182"/>
      <c r="C54" s="182"/>
      <c r="D54" s="182"/>
      <c r="E54" s="182"/>
      <c r="F54" s="182"/>
    </row>
  </sheetData>
  <sheetProtection/>
  <hyperlinks>
    <hyperlink ref="E1" location="Instructions!A1" display="Return to Contents"/>
  </hyperlinks>
  <printOptions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5"/>
  <sheetViews>
    <sheetView showRowColHeaders="0" zoomScalePageLayoutView="0" workbookViewId="0" topLeftCell="A1">
      <selection activeCell="A3" sqref="A3"/>
    </sheetView>
  </sheetViews>
  <sheetFormatPr defaultColWidth="9.140625" defaultRowHeight="12.75"/>
  <cols>
    <col min="1" max="1" width="22.7109375" style="0" customWidth="1"/>
    <col min="2" max="2" width="8.140625" style="0" customWidth="1"/>
    <col min="4" max="4" width="22.00390625" style="0" customWidth="1"/>
    <col min="5" max="5" width="36.421875" style="0" customWidth="1"/>
    <col min="6" max="6" width="14.28125" style="0" customWidth="1"/>
    <col min="7" max="7" width="13.57421875" style="0" customWidth="1"/>
    <col min="8" max="8" width="13.421875" style="0" customWidth="1"/>
    <col min="9" max="9" width="12.57421875" style="0" customWidth="1"/>
    <col min="10" max="10" width="13.7109375" style="0" customWidth="1"/>
    <col min="11" max="11" width="13.8515625" style="0" customWidth="1"/>
    <col min="12" max="12" width="14.00390625" style="0" customWidth="1"/>
  </cols>
  <sheetData>
    <row r="1" spans="1:12" ht="18">
      <c r="A1" s="259" t="s">
        <v>504</v>
      </c>
      <c r="B1" s="98"/>
      <c r="C1" s="98"/>
      <c r="D1" s="98"/>
      <c r="E1" s="106" t="s">
        <v>225</v>
      </c>
      <c r="F1" s="265" t="s">
        <v>467</v>
      </c>
      <c r="G1" s="98"/>
      <c r="H1" s="98"/>
      <c r="I1" s="98"/>
      <c r="J1" s="98"/>
      <c r="K1" s="98"/>
      <c r="L1" s="98"/>
    </row>
    <row r="2" spans="1:12" ht="12.7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2.75">
      <c r="A3" s="143" t="s">
        <v>215</v>
      </c>
      <c r="B3" s="143" t="s">
        <v>10</v>
      </c>
      <c r="C3" s="143" t="s">
        <v>27</v>
      </c>
      <c r="D3" s="143" t="s">
        <v>459</v>
      </c>
      <c r="E3" s="143" t="s">
        <v>463</v>
      </c>
      <c r="F3" s="266" t="s">
        <v>469</v>
      </c>
      <c r="G3" s="266" t="s">
        <v>470</v>
      </c>
      <c r="H3" s="266" t="s">
        <v>468</v>
      </c>
      <c r="I3" s="266" t="s">
        <v>474</v>
      </c>
      <c r="J3" s="266"/>
      <c r="K3" s="267"/>
      <c r="L3" s="267"/>
    </row>
    <row r="4" spans="1:12" ht="12.75">
      <c r="A4" s="270" t="s">
        <v>469</v>
      </c>
      <c r="B4" s="268">
        <v>42083</v>
      </c>
      <c r="C4" s="269">
        <v>5000</v>
      </c>
      <c r="D4" s="270" t="s">
        <v>475</v>
      </c>
      <c r="E4" s="267"/>
      <c r="F4" s="269">
        <v>5000</v>
      </c>
      <c r="G4" s="269"/>
      <c r="H4" s="269"/>
      <c r="I4" s="269"/>
      <c r="J4" s="269"/>
      <c r="K4" s="269"/>
      <c r="L4" s="269"/>
    </row>
    <row r="5" spans="1:12" ht="12.75">
      <c r="A5" s="270" t="s">
        <v>511</v>
      </c>
      <c r="B5" s="268">
        <v>42085</v>
      </c>
      <c r="C5" s="269">
        <v>10000</v>
      </c>
      <c r="D5" s="270" t="s">
        <v>471</v>
      </c>
      <c r="E5" s="267"/>
      <c r="F5" s="269"/>
      <c r="G5" s="269">
        <v>10000</v>
      </c>
      <c r="H5" s="269"/>
      <c r="I5" s="269"/>
      <c r="J5" s="269"/>
      <c r="K5" s="269"/>
      <c r="L5" s="269"/>
    </row>
    <row r="6" spans="1:12" ht="12.75">
      <c r="A6" s="270" t="s">
        <v>468</v>
      </c>
      <c r="B6" s="268">
        <v>42087</v>
      </c>
      <c r="C6" s="269">
        <v>2000</v>
      </c>
      <c r="D6" s="270" t="s">
        <v>472</v>
      </c>
      <c r="E6" s="267"/>
      <c r="F6" s="269"/>
      <c r="G6" s="269"/>
      <c r="H6" s="269">
        <v>2000</v>
      </c>
      <c r="I6" s="269"/>
      <c r="J6" s="269"/>
      <c r="K6" s="269"/>
      <c r="L6" s="269"/>
    </row>
    <row r="7" spans="1:12" ht="12.75">
      <c r="A7" s="270" t="s">
        <v>469</v>
      </c>
      <c r="B7" s="268">
        <v>42089</v>
      </c>
      <c r="C7" s="269">
        <v>500</v>
      </c>
      <c r="D7" s="270" t="s">
        <v>473</v>
      </c>
      <c r="E7" s="267"/>
      <c r="F7" s="269">
        <v>500</v>
      </c>
      <c r="G7" s="269"/>
      <c r="H7" s="269"/>
      <c r="I7" s="269"/>
      <c r="J7" s="269"/>
      <c r="K7" s="269"/>
      <c r="L7" s="269"/>
    </row>
    <row r="8" spans="1:12" ht="12.75">
      <c r="A8" s="270" t="s">
        <v>474</v>
      </c>
      <c r="B8" s="268">
        <v>42095</v>
      </c>
      <c r="C8" s="269">
        <v>30000</v>
      </c>
      <c r="D8" s="270" t="s">
        <v>476</v>
      </c>
      <c r="E8" s="270" t="s">
        <v>477</v>
      </c>
      <c r="F8" s="269"/>
      <c r="G8" s="269"/>
      <c r="H8" s="269"/>
      <c r="I8" s="269">
        <v>30000</v>
      </c>
      <c r="J8" s="269"/>
      <c r="K8" s="269"/>
      <c r="L8" s="269"/>
    </row>
    <row r="9" spans="1:12" ht="12.75">
      <c r="A9" s="270"/>
      <c r="B9" s="268"/>
      <c r="C9" s="269"/>
      <c r="D9" s="267"/>
      <c r="E9" s="267"/>
      <c r="F9" s="269"/>
      <c r="G9" s="269"/>
      <c r="H9" s="269"/>
      <c r="I9" s="269"/>
      <c r="J9" s="269"/>
      <c r="K9" s="269"/>
      <c r="L9" s="269"/>
    </row>
    <row r="10" spans="1:12" ht="12.75">
      <c r="A10" s="267"/>
      <c r="B10" s="268"/>
      <c r="C10" s="269"/>
      <c r="D10" s="267"/>
      <c r="E10" s="267"/>
      <c r="F10" s="269"/>
      <c r="G10" s="269"/>
      <c r="H10" s="269"/>
      <c r="I10" s="269"/>
      <c r="J10" s="269"/>
      <c r="K10" s="269"/>
      <c r="L10" s="269"/>
    </row>
    <row r="11" spans="1:12" ht="12.75">
      <c r="A11" s="267"/>
      <c r="B11" s="268"/>
      <c r="C11" s="269"/>
      <c r="D11" s="267"/>
      <c r="E11" s="267"/>
      <c r="F11" s="269"/>
      <c r="G11" s="269"/>
      <c r="H11" s="269"/>
      <c r="I11" s="269"/>
      <c r="J11" s="269"/>
      <c r="K11" s="269"/>
      <c r="L11" s="269"/>
    </row>
    <row r="12" spans="1:12" ht="12.75">
      <c r="A12" s="267"/>
      <c r="B12" s="268"/>
      <c r="C12" s="269"/>
      <c r="D12" s="267"/>
      <c r="E12" s="267"/>
      <c r="F12" s="269"/>
      <c r="G12" s="269"/>
      <c r="H12" s="269"/>
      <c r="I12" s="269"/>
      <c r="J12" s="269"/>
      <c r="K12" s="269"/>
      <c r="L12" s="269"/>
    </row>
    <row r="13" spans="1:12" ht="12.75">
      <c r="A13" s="267"/>
      <c r="B13" s="268"/>
      <c r="C13" s="269"/>
      <c r="D13" s="267"/>
      <c r="E13" s="267"/>
      <c r="F13" s="269"/>
      <c r="G13" s="269"/>
      <c r="H13" s="269"/>
      <c r="I13" s="269"/>
      <c r="J13" s="269"/>
      <c r="K13" s="269"/>
      <c r="L13" s="269"/>
    </row>
    <row r="14" spans="1:12" ht="12.75">
      <c r="A14" s="270" t="s">
        <v>478</v>
      </c>
      <c r="B14" s="268"/>
      <c r="C14" s="269"/>
      <c r="D14" s="267"/>
      <c r="E14" s="267"/>
      <c r="F14" s="269"/>
      <c r="G14" s="269"/>
      <c r="H14" s="269"/>
      <c r="I14" s="269"/>
      <c r="J14" s="269"/>
      <c r="K14" s="269"/>
      <c r="L14" s="269"/>
    </row>
    <row r="15" spans="1:12" ht="12.75">
      <c r="A15" s="270" t="s">
        <v>466</v>
      </c>
      <c r="B15" s="268"/>
      <c r="C15" s="269"/>
      <c r="D15" s="267"/>
      <c r="E15" s="267"/>
      <c r="F15" s="269"/>
      <c r="G15" s="269"/>
      <c r="H15" s="269"/>
      <c r="I15" s="269"/>
      <c r="J15" s="269"/>
      <c r="K15" s="269"/>
      <c r="L15" s="269"/>
    </row>
    <row r="16" spans="1:12" ht="12.75">
      <c r="A16" s="270" t="s">
        <v>526</v>
      </c>
      <c r="B16" s="268"/>
      <c r="C16" s="269"/>
      <c r="D16" s="267"/>
      <c r="E16" s="267"/>
      <c r="F16" s="269"/>
      <c r="G16" s="269"/>
      <c r="H16" s="269"/>
      <c r="I16" s="269"/>
      <c r="J16" s="269"/>
      <c r="K16" s="269"/>
      <c r="L16" s="269"/>
    </row>
    <row r="17" spans="1:12" ht="12.75">
      <c r="A17" s="267"/>
      <c r="B17" s="268"/>
      <c r="C17" s="269"/>
      <c r="D17" s="267"/>
      <c r="E17" s="267"/>
      <c r="F17" s="269"/>
      <c r="G17" s="269"/>
      <c r="H17" s="269"/>
      <c r="I17" s="269"/>
      <c r="J17" s="269"/>
      <c r="K17" s="269"/>
      <c r="L17" s="269"/>
    </row>
    <row r="18" spans="1:12" ht="12.75">
      <c r="A18" s="267"/>
      <c r="B18" s="268"/>
      <c r="C18" s="269"/>
      <c r="D18" s="267"/>
      <c r="E18" s="267"/>
      <c r="F18" s="269"/>
      <c r="G18" s="269"/>
      <c r="H18" s="269"/>
      <c r="I18" s="269"/>
      <c r="J18" s="269"/>
      <c r="K18" s="269"/>
      <c r="L18" s="269"/>
    </row>
    <row r="19" spans="1:12" ht="12.75">
      <c r="A19" s="267"/>
      <c r="B19" s="268"/>
      <c r="C19" s="269"/>
      <c r="D19" s="267"/>
      <c r="E19" s="267"/>
      <c r="F19" s="269"/>
      <c r="G19" s="269"/>
      <c r="H19" s="269"/>
      <c r="I19" s="269"/>
      <c r="J19" s="269"/>
      <c r="K19" s="269"/>
      <c r="L19" s="269"/>
    </row>
    <row r="20" spans="1:12" ht="12.75">
      <c r="A20" s="279" t="s">
        <v>505</v>
      </c>
      <c r="B20" s="268"/>
      <c r="C20" s="269"/>
      <c r="D20" s="267"/>
      <c r="E20" s="267"/>
      <c r="F20" s="269"/>
      <c r="G20" s="269"/>
      <c r="H20" s="269"/>
      <c r="I20" s="269"/>
      <c r="J20" s="269"/>
      <c r="K20" s="269"/>
      <c r="L20" s="269"/>
    </row>
    <row r="21" spans="1:12" ht="12.75">
      <c r="A21" s="270" t="s">
        <v>506</v>
      </c>
      <c r="B21" s="268"/>
      <c r="C21" s="269"/>
      <c r="D21" s="267"/>
      <c r="E21" s="267"/>
      <c r="F21" s="269"/>
      <c r="G21" s="269"/>
      <c r="H21" s="269"/>
      <c r="I21" s="269"/>
      <c r="J21" s="269"/>
      <c r="K21" s="269"/>
      <c r="L21" s="269"/>
    </row>
    <row r="22" spans="1:12" ht="12.75">
      <c r="A22" s="270" t="s">
        <v>512</v>
      </c>
      <c r="B22" s="268"/>
      <c r="C22" s="269"/>
      <c r="D22" s="267"/>
      <c r="E22" s="267"/>
      <c r="F22" s="269"/>
      <c r="G22" s="269"/>
      <c r="H22" s="269"/>
      <c r="I22" s="269"/>
      <c r="J22" s="269"/>
      <c r="K22" s="269"/>
      <c r="L22" s="269"/>
    </row>
    <row r="23" spans="1:12" ht="12.75">
      <c r="A23" s="270" t="s">
        <v>510</v>
      </c>
      <c r="B23" s="268"/>
      <c r="C23" s="269"/>
      <c r="D23" s="267"/>
      <c r="E23" s="267"/>
      <c r="F23" s="269"/>
      <c r="G23" s="269"/>
      <c r="H23" s="269"/>
      <c r="I23" s="269"/>
      <c r="J23" s="269"/>
      <c r="K23" s="269"/>
      <c r="L23" s="269"/>
    </row>
    <row r="24" spans="1:12" ht="12.75">
      <c r="A24" s="270" t="s">
        <v>507</v>
      </c>
      <c r="B24" s="268"/>
      <c r="C24" s="269"/>
      <c r="D24" s="267"/>
      <c r="E24" s="267"/>
      <c r="F24" s="269"/>
      <c r="G24" s="269"/>
      <c r="H24" s="269"/>
      <c r="I24" s="269"/>
      <c r="J24" s="269"/>
      <c r="K24" s="269"/>
      <c r="L24" s="269"/>
    </row>
    <row r="25" spans="1:12" ht="12.75">
      <c r="A25" s="270" t="s">
        <v>508</v>
      </c>
      <c r="B25" s="268"/>
      <c r="C25" s="269"/>
      <c r="D25" s="267"/>
      <c r="E25" s="267"/>
      <c r="F25" s="269"/>
      <c r="G25" s="269"/>
      <c r="H25" s="269"/>
      <c r="I25" s="269"/>
      <c r="J25" s="269"/>
      <c r="K25" s="269"/>
      <c r="L25" s="269"/>
    </row>
    <row r="26" spans="1:12" ht="12.75">
      <c r="A26" s="267"/>
      <c r="B26" s="268"/>
      <c r="C26" s="269"/>
      <c r="D26" s="267"/>
      <c r="E26" s="267"/>
      <c r="F26" s="269"/>
      <c r="G26" s="269"/>
      <c r="H26" s="269"/>
      <c r="I26" s="269"/>
      <c r="J26" s="269"/>
      <c r="K26" s="269"/>
      <c r="L26" s="269"/>
    </row>
    <row r="27" spans="1:12" ht="12.75">
      <c r="A27" s="267"/>
      <c r="B27" s="268"/>
      <c r="C27" s="269"/>
      <c r="D27" s="267"/>
      <c r="E27" s="267"/>
      <c r="F27" s="269"/>
      <c r="G27" s="269"/>
      <c r="H27" s="269"/>
      <c r="I27" s="269"/>
      <c r="J27" s="269"/>
      <c r="K27" s="269"/>
      <c r="L27" s="269"/>
    </row>
    <row r="28" spans="1:12" ht="12.75">
      <c r="A28" s="267"/>
      <c r="B28" s="268"/>
      <c r="C28" s="269"/>
      <c r="D28" s="267"/>
      <c r="E28" s="267"/>
      <c r="F28" s="269"/>
      <c r="G28" s="269"/>
      <c r="H28" s="269"/>
      <c r="I28" s="269"/>
      <c r="J28" s="269"/>
      <c r="K28" s="269"/>
      <c r="L28" s="269"/>
    </row>
    <row r="29" spans="1:12" ht="12.75">
      <c r="A29" s="267"/>
      <c r="B29" s="268"/>
      <c r="C29" s="269"/>
      <c r="D29" s="267"/>
      <c r="E29" s="267"/>
      <c r="F29" s="269"/>
      <c r="G29" s="269"/>
      <c r="H29" s="269"/>
      <c r="I29" s="269"/>
      <c r="J29" s="269"/>
      <c r="K29" s="269"/>
      <c r="L29" s="269"/>
    </row>
    <row r="30" spans="1:12" ht="12.75">
      <c r="A30" s="267"/>
      <c r="B30" s="268"/>
      <c r="C30" s="269"/>
      <c r="D30" s="267"/>
      <c r="E30" s="267"/>
      <c r="F30" s="269"/>
      <c r="G30" s="269"/>
      <c r="H30" s="269"/>
      <c r="I30" s="269"/>
      <c r="J30" s="269"/>
      <c r="K30" s="269"/>
      <c r="L30" s="269"/>
    </row>
    <row r="31" spans="1:12" ht="12.75">
      <c r="A31" s="267"/>
      <c r="B31" s="268"/>
      <c r="C31" s="269"/>
      <c r="D31" s="267"/>
      <c r="E31" s="267"/>
      <c r="F31" s="269"/>
      <c r="G31" s="269"/>
      <c r="H31" s="269"/>
      <c r="I31" s="269"/>
      <c r="J31" s="269"/>
      <c r="K31" s="269"/>
      <c r="L31" s="269"/>
    </row>
    <row r="32" spans="1:12" ht="12.75">
      <c r="A32" s="267"/>
      <c r="B32" s="268"/>
      <c r="C32" s="269"/>
      <c r="D32" s="267"/>
      <c r="E32" s="267"/>
      <c r="F32" s="269"/>
      <c r="G32" s="269"/>
      <c r="H32" s="269"/>
      <c r="I32" s="269"/>
      <c r="J32" s="269"/>
      <c r="K32" s="269"/>
      <c r="L32" s="269"/>
    </row>
    <row r="33" spans="1:12" ht="12.75">
      <c r="A33" s="267"/>
      <c r="B33" s="268"/>
      <c r="C33" s="269"/>
      <c r="D33" s="267"/>
      <c r="E33" s="267"/>
      <c r="F33" s="269"/>
      <c r="G33" s="269"/>
      <c r="H33" s="269"/>
      <c r="I33" s="269"/>
      <c r="J33" s="269"/>
      <c r="K33" s="269"/>
      <c r="L33" s="269"/>
    </row>
    <row r="34" spans="1:12" ht="12.75">
      <c r="A34" s="267"/>
      <c r="B34" s="268"/>
      <c r="C34" s="269"/>
      <c r="D34" s="267"/>
      <c r="E34" s="267"/>
      <c r="F34" s="269"/>
      <c r="G34" s="269"/>
      <c r="H34" s="269"/>
      <c r="I34" s="269"/>
      <c r="J34" s="269"/>
      <c r="K34" s="269"/>
      <c r="L34" s="269"/>
    </row>
    <row r="35" spans="1:12" ht="12.75">
      <c r="A35" s="267"/>
      <c r="B35" s="268"/>
      <c r="C35" s="269"/>
      <c r="D35" s="267"/>
      <c r="E35" s="267"/>
      <c r="F35" s="269"/>
      <c r="G35" s="269"/>
      <c r="H35" s="269"/>
      <c r="I35" s="269"/>
      <c r="J35" s="269"/>
      <c r="K35" s="269"/>
      <c r="L35" s="269"/>
    </row>
    <row r="36" spans="1:12" ht="12.75">
      <c r="A36" s="267"/>
      <c r="B36" s="268"/>
      <c r="C36" s="269"/>
      <c r="D36" s="267"/>
      <c r="E36" s="267"/>
      <c r="F36" s="269"/>
      <c r="G36" s="269"/>
      <c r="H36" s="269"/>
      <c r="I36" s="269"/>
      <c r="J36" s="269"/>
      <c r="K36" s="269"/>
      <c r="L36" s="269"/>
    </row>
    <row r="37" spans="1:12" ht="12.75">
      <c r="A37" s="267"/>
      <c r="B37" s="268"/>
      <c r="C37" s="269"/>
      <c r="D37" s="267"/>
      <c r="E37" s="267"/>
      <c r="F37" s="269"/>
      <c r="G37" s="269"/>
      <c r="H37" s="269"/>
      <c r="I37" s="269"/>
      <c r="J37" s="269"/>
      <c r="K37" s="269"/>
      <c r="L37" s="269"/>
    </row>
    <row r="38" spans="1:12" ht="12.75">
      <c r="A38" s="267"/>
      <c r="B38" s="268"/>
      <c r="C38" s="269"/>
      <c r="D38" s="267"/>
      <c r="E38" s="267"/>
      <c r="F38" s="269"/>
      <c r="G38" s="269"/>
      <c r="H38" s="269"/>
      <c r="I38" s="269"/>
      <c r="J38" s="269"/>
      <c r="K38" s="269"/>
      <c r="L38" s="269"/>
    </row>
    <row r="39" spans="1:12" ht="12.75">
      <c r="A39" s="267"/>
      <c r="B39" s="268"/>
      <c r="C39" s="269"/>
      <c r="D39" s="267"/>
      <c r="E39" s="267"/>
      <c r="F39" s="269"/>
      <c r="G39" s="269"/>
      <c r="H39" s="269"/>
      <c r="I39" s="269"/>
      <c r="J39" s="269"/>
      <c r="K39" s="269"/>
      <c r="L39" s="269"/>
    </row>
    <row r="40" spans="1:12" ht="12.75">
      <c r="A40" s="267"/>
      <c r="B40" s="268"/>
      <c r="C40" s="269"/>
      <c r="D40" s="267"/>
      <c r="E40" s="267"/>
      <c r="F40" s="269"/>
      <c r="G40" s="269"/>
      <c r="H40" s="269"/>
      <c r="I40" s="269"/>
      <c r="J40" s="269"/>
      <c r="K40" s="269"/>
      <c r="L40" s="269"/>
    </row>
    <row r="41" spans="1:12" ht="12.75">
      <c r="A41" s="267"/>
      <c r="B41" s="268"/>
      <c r="C41" s="269"/>
      <c r="D41" s="267"/>
      <c r="E41" s="267"/>
      <c r="F41" s="269"/>
      <c r="G41" s="269"/>
      <c r="H41" s="269"/>
      <c r="I41" s="269"/>
      <c r="J41" s="269"/>
      <c r="K41" s="269"/>
      <c r="L41" s="269"/>
    </row>
    <row r="42" spans="1:12" ht="12.75">
      <c r="A42" s="267"/>
      <c r="B42" s="268"/>
      <c r="C42" s="269"/>
      <c r="D42" s="267"/>
      <c r="E42" s="267"/>
      <c r="F42" s="269"/>
      <c r="G42" s="269"/>
      <c r="H42" s="269"/>
      <c r="I42" s="269"/>
      <c r="J42" s="269"/>
      <c r="K42" s="269"/>
      <c r="L42" s="269"/>
    </row>
    <row r="43" spans="1:12" ht="12.75">
      <c r="A43" s="267"/>
      <c r="B43" s="268"/>
      <c r="C43" s="269"/>
      <c r="D43" s="267"/>
      <c r="E43" s="267"/>
      <c r="F43" s="269"/>
      <c r="G43" s="269"/>
      <c r="H43" s="269"/>
      <c r="I43" s="269"/>
      <c r="J43" s="269"/>
      <c r="K43" s="269"/>
      <c r="L43" s="269"/>
    </row>
    <row r="44" spans="1:12" ht="12.75">
      <c r="A44" s="267"/>
      <c r="B44" s="268"/>
      <c r="C44" s="269"/>
      <c r="D44" s="267"/>
      <c r="E44" s="267"/>
      <c r="F44" s="269"/>
      <c r="G44" s="269"/>
      <c r="H44" s="269"/>
      <c r="I44" s="269"/>
      <c r="J44" s="269"/>
      <c r="K44" s="269"/>
      <c r="L44" s="269"/>
    </row>
    <row r="45" spans="1:12" ht="12.75">
      <c r="A45" s="267"/>
      <c r="B45" s="268"/>
      <c r="C45" s="269"/>
      <c r="D45" s="267"/>
      <c r="E45" s="267"/>
      <c r="F45" s="269"/>
      <c r="G45" s="269"/>
      <c r="H45" s="269"/>
      <c r="I45" s="269"/>
      <c r="J45" s="269"/>
      <c r="K45" s="269"/>
      <c r="L45" s="269"/>
    </row>
    <row r="46" spans="1:12" ht="12.75">
      <c r="A46" s="267"/>
      <c r="B46" s="268"/>
      <c r="C46" s="269"/>
      <c r="D46" s="267"/>
      <c r="E46" s="267"/>
      <c r="F46" s="269"/>
      <c r="G46" s="269"/>
      <c r="H46" s="269"/>
      <c r="I46" s="269"/>
      <c r="J46" s="269"/>
      <c r="K46" s="269"/>
      <c r="L46" s="269"/>
    </row>
    <row r="47" spans="1:12" ht="12.75">
      <c r="A47" s="267"/>
      <c r="B47" s="268"/>
      <c r="C47" s="269"/>
      <c r="D47" s="267"/>
      <c r="E47" s="267"/>
      <c r="F47" s="269"/>
      <c r="G47" s="269"/>
      <c r="H47" s="269"/>
      <c r="I47" s="269"/>
      <c r="J47" s="269"/>
      <c r="K47" s="269"/>
      <c r="L47" s="269"/>
    </row>
    <row r="48" spans="1:12" ht="12.75">
      <c r="A48" s="267"/>
      <c r="B48" s="268"/>
      <c r="C48" s="269"/>
      <c r="D48" s="267"/>
      <c r="E48" s="267"/>
      <c r="F48" s="269"/>
      <c r="G48" s="269"/>
      <c r="H48" s="269"/>
      <c r="I48" s="269"/>
      <c r="J48" s="269"/>
      <c r="K48" s="269"/>
      <c r="L48" s="269"/>
    </row>
    <row r="49" spans="1:12" ht="12.75">
      <c r="A49" s="267"/>
      <c r="B49" s="268"/>
      <c r="C49" s="269"/>
      <c r="D49" s="267"/>
      <c r="E49" s="267"/>
      <c r="F49" s="269"/>
      <c r="G49" s="269"/>
      <c r="H49" s="269"/>
      <c r="I49" s="269"/>
      <c r="J49" s="269"/>
      <c r="K49" s="269"/>
      <c r="L49" s="269"/>
    </row>
    <row r="50" spans="1:12" ht="12.75">
      <c r="A50" s="267"/>
      <c r="B50" s="268"/>
      <c r="C50" s="269"/>
      <c r="D50" s="267"/>
      <c r="E50" s="267"/>
      <c r="F50" s="269"/>
      <c r="G50" s="269"/>
      <c r="H50" s="269"/>
      <c r="I50" s="269"/>
      <c r="J50" s="269"/>
      <c r="K50" s="269"/>
      <c r="L50" s="269"/>
    </row>
    <row r="51" spans="1:12" ht="12.75">
      <c r="A51" s="267"/>
      <c r="B51" s="268"/>
      <c r="C51" s="269"/>
      <c r="D51" s="267"/>
      <c r="E51" s="267"/>
      <c r="F51" s="269"/>
      <c r="G51" s="269"/>
      <c r="H51" s="269"/>
      <c r="I51" s="269"/>
      <c r="J51" s="269"/>
      <c r="K51" s="269"/>
      <c r="L51" s="269"/>
    </row>
    <row r="52" spans="1:12" ht="12.75">
      <c r="A52" s="267"/>
      <c r="B52" s="268"/>
      <c r="C52" s="269"/>
      <c r="D52" s="267"/>
      <c r="E52" s="267"/>
      <c r="F52" s="269"/>
      <c r="G52" s="269"/>
      <c r="H52" s="269"/>
      <c r="I52" s="269"/>
      <c r="J52" s="269"/>
      <c r="K52" s="269"/>
      <c r="L52" s="269"/>
    </row>
    <row r="53" spans="1:12" ht="12.75">
      <c r="A53" s="267"/>
      <c r="B53" s="268"/>
      <c r="C53" s="269"/>
      <c r="D53" s="267"/>
      <c r="E53" s="267"/>
      <c r="F53" s="269"/>
      <c r="G53" s="269"/>
      <c r="H53" s="269"/>
      <c r="I53" s="269"/>
      <c r="J53" s="269"/>
      <c r="K53" s="269"/>
      <c r="L53" s="269"/>
    </row>
    <row r="54" spans="1:12" ht="12.75">
      <c r="A54" s="267"/>
      <c r="B54" s="268"/>
      <c r="C54" s="269"/>
      <c r="D54" s="267"/>
      <c r="E54" s="267"/>
      <c r="F54" s="269"/>
      <c r="G54" s="269"/>
      <c r="H54" s="269"/>
      <c r="I54" s="269"/>
      <c r="J54" s="269"/>
      <c r="K54" s="269"/>
      <c r="L54" s="269"/>
    </row>
    <row r="55" spans="2:5" ht="12.75">
      <c r="B55" s="5"/>
      <c r="C55" s="5"/>
      <c r="D55" s="5"/>
      <c r="E55" s="5"/>
    </row>
  </sheetData>
  <sheetProtection/>
  <hyperlinks>
    <hyperlink ref="E1" location="Instructions!A1" display="Return to Contents"/>
  </hyperlinks>
  <printOptions/>
  <pageMargins left="0.25" right="0.25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1"/>
  <sheetViews>
    <sheetView showRowColHeaders="0" zoomScalePageLayoutView="0" workbookViewId="0" topLeftCell="A1">
      <selection activeCell="A2" sqref="A2"/>
    </sheetView>
  </sheetViews>
  <sheetFormatPr defaultColWidth="9.140625" defaultRowHeight="12.75"/>
  <sheetData>
    <row r="1" spans="1:6" ht="12.75">
      <c r="A1" s="113" t="s">
        <v>378</v>
      </c>
      <c r="B1" s="98"/>
      <c r="C1" s="98"/>
      <c r="D1" s="98"/>
      <c r="E1" s="106" t="s">
        <v>225</v>
      </c>
      <c r="F1" s="98"/>
    </row>
    <row r="8" ht="12.75">
      <c r="A8" s="220" t="s">
        <v>464</v>
      </c>
    </row>
    <row r="9" ht="12.75">
      <c r="A9" s="219" t="s">
        <v>465</v>
      </c>
    </row>
    <row r="10" ht="12.75">
      <c r="A10" s="219" t="s">
        <v>501</v>
      </c>
    </row>
    <row r="11" ht="12.75">
      <c r="A11" s="264"/>
    </row>
  </sheetData>
  <sheetProtection/>
  <hyperlinks>
    <hyperlink ref="E1" location="Instructions!A1" display="Return to Content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5.57421875" style="0" customWidth="1"/>
    <col min="2" max="2" width="9.57421875" style="0" customWidth="1"/>
    <col min="3" max="3" width="11.421875" style="0" customWidth="1"/>
    <col min="4" max="4" width="11.7109375" style="0" customWidth="1"/>
    <col min="5" max="5" width="12.421875" style="0" customWidth="1"/>
    <col min="6" max="6" width="12.140625" style="0" customWidth="1"/>
    <col min="7" max="7" width="10.28125" style="0" customWidth="1"/>
    <col min="8" max="8" width="11.140625" style="0" customWidth="1"/>
    <col min="9" max="9" width="12.57421875" style="0" customWidth="1"/>
    <col min="10" max="10" width="12.28125" style="0" customWidth="1"/>
    <col min="11" max="11" width="13.421875" style="0" customWidth="1"/>
    <col min="12" max="12" width="3.7109375" style="0" customWidth="1"/>
    <col min="13" max="13" width="22.00390625" style="0" customWidth="1"/>
    <col min="15" max="15" width="12.28125" style="0" customWidth="1"/>
    <col min="16" max="16" width="3.28125" style="0" customWidth="1"/>
    <col min="17" max="17" width="73.7109375" style="0" customWidth="1"/>
  </cols>
  <sheetData>
    <row r="2" spans="1:10" ht="18">
      <c r="A2" s="78" t="s">
        <v>423</v>
      </c>
      <c r="F2" s="11" t="s">
        <v>194</v>
      </c>
      <c r="G2" s="275">
        <v>2015</v>
      </c>
      <c r="H2" s="276">
        <v>42092</v>
      </c>
      <c r="I2" t="s">
        <v>200</v>
      </c>
      <c r="J2" s="107" t="s">
        <v>225</v>
      </c>
    </row>
    <row r="3" spans="1:9" ht="18">
      <c r="A3" s="78"/>
      <c r="I3" s="107"/>
    </row>
    <row r="4" spans="1:9" ht="18">
      <c r="A4" s="78"/>
      <c r="B4" s="21" t="s">
        <v>337</v>
      </c>
      <c r="G4" s="277" t="s">
        <v>490</v>
      </c>
      <c r="I4" s="107"/>
    </row>
    <row r="5" spans="1:11" ht="18">
      <c r="A5" s="78"/>
      <c r="I5" s="107"/>
      <c r="K5" s="219"/>
    </row>
    <row r="6" spans="1:9" ht="18">
      <c r="A6" s="78"/>
      <c r="B6" s="21" t="s">
        <v>254</v>
      </c>
      <c r="I6" s="107"/>
    </row>
    <row r="7" spans="1:9" ht="18">
      <c r="A7" s="78"/>
      <c r="B7" s="21" t="s">
        <v>255</v>
      </c>
      <c r="I7" s="107"/>
    </row>
    <row r="8" spans="1:9" ht="18">
      <c r="A8" s="78"/>
      <c r="B8" s="21" t="s">
        <v>256</v>
      </c>
      <c r="I8" s="107"/>
    </row>
    <row r="9" spans="1:9" ht="18.75" thickBot="1">
      <c r="A9" s="78"/>
      <c r="B9" s="21" t="s">
        <v>257</v>
      </c>
      <c r="I9" s="107"/>
    </row>
    <row r="10" spans="13:17" ht="15.75" thickBot="1">
      <c r="M10" s="248" t="s">
        <v>272</v>
      </c>
      <c r="N10" s="249"/>
      <c r="O10" s="250"/>
      <c r="Q10" s="161" t="s">
        <v>3</v>
      </c>
    </row>
    <row r="12" spans="1:17" ht="12.75">
      <c r="A12" s="155" t="s">
        <v>246</v>
      </c>
      <c r="B12" s="144" t="s">
        <v>4</v>
      </c>
      <c r="C12" s="144" t="s">
        <v>240</v>
      </c>
      <c r="D12" s="147"/>
      <c r="E12" s="148"/>
      <c r="F12" s="149" t="s">
        <v>242</v>
      </c>
      <c r="G12" s="150"/>
      <c r="H12" s="144" t="s">
        <v>201</v>
      </c>
      <c r="I12" s="144" t="s">
        <v>241</v>
      </c>
      <c r="J12" s="144" t="s">
        <v>93</v>
      </c>
      <c r="K12" s="152" t="s">
        <v>4</v>
      </c>
      <c r="M12" s="155" t="str">
        <f>A12</f>
        <v>Monthly Income</v>
      </c>
      <c r="N12" s="144" t="s">
        <v>273</v>
      </c>
      <c r="O12" s="144" t="s">
        <v>240</v>
      </c>
      <c r="Q12" s="141"/>
    </row>
    <row r="13" spans="1:17" ht="12.75">
      <c r="A13" s="156" t="s">
        <v>245</v>
      </c>
      <c r="B13" s="145" t="s">
        <v>250</v>
      </c>
      <c r="C13" s="145" t="s">
        <v>201</v>
      </c>
      <c r="D13" s="142" t="s">
        <v>204</v>
      </c>
      <c r="E13" s="142" t="s">
        <v>382</v>
      </c>
      <c r="F13" s="142" t="s">
        <v>243</v>
      </c>
      <c r="G13" s="142" t="s">
        <v>244</v>
      </c>
      <c r="H13" s="145" t="s">
        <v>203</v>
      </c>
      <c r="I13" s="145" t="s">
        <v>210</v>
      </c>
      <c r="J13" s="145" t="s">
        <v>204</v>
      </c>
      <c r="K13" s="153" t="s">
        <v>210</v>
      </c>
      <c r="M13" s="206" t="str">
        <f aca="true" t="shared" si="0" ref="M13:M33">A13</f>
        <v>Source</v>
      </c>
      <c r="N13" s="145" t="s">
        <v>250</v>
      </c>
      <c r="O13" s="145" t="s">
        <v>201</v>
      </c>
      <c r="Q13" s="141"/>
    </row>
    <row r="14" spans="1:17" ht="15">
      <c r="A14" s="216" t="s">
        <v>518</v>
      </c>
      <c r="B14" s="159">
        <v>1</v>
      </c>
      <c r="C14" s="164">
        <v>3000</v>
      </c>
      <c r="D14" s="164">
        <v>500</v>
      </c>
      <c r="E14" s="164">
        <v>400</v>
      </c>
      <c r="F14" s="164"/>
      <c r="G14" s="141"/>
      <c r="H14" s="90">
        <f aca="true" t="shared" si="1" ref="H14:H31">C14-D14-E14-F14-G14</f>
        <v>2100</v>
      </c>
      <c r="I14" s="89">
        <f aca="true" t="shared" si="2" ref="I14:I31">12*C14</f>
        <v>36000</v>
      </c>
      <c r="J14" s="89">
        <f aca="true" t="shared" si="3" ref="J14:J31">12*D14</f>
        <v>6000</v>
      </c>
      <c r="K14" s="89">
        <f>B14*I14</f>
        <v>36000</v>
      </c>
      <c r="M14" s="207" t="str">
        <f t="shared" si="0"/>
        <v>Pension</v>
      </c>
      <c r="N14" s="159">
        <v>0.5</v>
      </c>
      <c r="O14" s="89">
        <f>N14*C14</f>
        <v>1500</v>
      </c>
      <c r="Q14" s="141"/>
    </row>
    <row r="15" spans="1:17" ht="15">
      <c r="A15" s="216" t="s">
        <v>202</v>
      </c>
      <c r="B15" s="159">
        <v>0.5</v>
      </c>
      <c r="C15" s="164">
        <v>2000</v>
      </c>
      <c r="D15" s="164">
        <v>0</v>
      </c>
      <c r="E15" s="164"/>
      <c r="F15" s="164"/>
      <c r="G15" s="141">
        <v>100</v>
      </c>
      <c r="H15" s="90">
        <f t="shared" si="1"/>
        <v>1900</v>
      </c>
      <c r="I15" s="89">
        <f t="shared" si="2"/>
        <v>24000</v>
      </c>
      <c r="J15" s="89">
        <f t="shared" si="3"/>
        <v>0</v>
      </c>
      <c r="K15" s="89">
        <f aca="true" t="shared" si="4" ref="K15:K31">B15*I15</f>
        <v>12000</v>
      </c>
      <c r="M15" s="207" t="str">
        <f t="shared" si="0"/>
        <v>Social Security</v>
      </c>
      <c r="N15" s="159">
        <v>1</v>
      </c>
      <c r="O15" s="89">
        <f aca="true" t="shared" si="5" ref="O15:O31">N15*C15</f>
        <v>2000</v>
      </c>
      <c r="Q15" s="141"/>
    </row>
    <row r="16" spans="1:17" ht="15">
      <c r="A16" s="216" t="s">
        <v>519</v>
      </c>
      <c r="B16" s="159">
        <v>0.5</v>
      </c>
      <c r="C16" s="164">
        <v>1000</v>
      </c>
      <c r="D16" s="164">
        <v>0</v>
      </c>
      <c r="E16" s="164"/>
      <c r="F16" s="164"/>
      <c r="G16" s="141">
        <v>100</v>
      </c>
      <c r="H16" s="90">
        <f t="shared" si="1"/>
        <v>900</v>
      </c>
      <c r="I16" s="89">
        <f t="shared" si="2"/>
        <v>12000</v>
      </c>
      <c r="J16" s="89">
        <f t="shared" si="3"/>
        <v>0</v>
      </c>
      <c r="K16" s="89">
        <f t="shared" si="4"/>
        <v>6000</v>
      </c>
      <c r="M16" s="207" t="str">
        <f t="shared" si="0"/>
        <v>Spouse's Social Security</v>
      </c>
      <c r="N16" s="159"/>
      <c r="O16" s="89">
        <f t="shared" si="5"/>
        <v>0</v>
      </c>
      <c r="Q16" s="141"/>
    </row>
    <row r="17" spans="1:17" ht="15">
      <c r="A17" s="216" t="s">
        <v>401</v>
      </c>
      <c r="B17" s="159">
        <v>1</v>
      </c>
      <c r="C17" s="164">
        <v>500</v>
      </c>
      <c r="D17" s="164">
        <v>100</v>
      </c>
      <c r="E17" s="164"/>
      <c r="F17" s="164"/>
      <c r="G17" s="141"/>
      <c r="H17" s="90">
        <f t="shared" si="1"/>
        <v>400</v>
      </c>
      <c r="I17" s="89">
        <f t="shared" si="2"/>
        <v>6000</v>
      </c>
      <c r="J17" s="89">
        <f t="shared" si="3"/>
        <v>1200</v>
      </c>
      <c r="K17" s="89">
        <f t="shared" si="4"/>
        <v>6000</v>
      </c>
      <c r="M17" s="207" t="str">
        <f t="shared" si="0"/>
        <v>Immediate Annuity</v>
      </c>
      <c r="N17" s="159">
        <v>0.5</v>
      </c>
      <c r="O17" s="89">
        <f t="shared" si="5"/>
        <v>250</v>
      </c>
      <c r="Q17" s="141"/>
    </row>
    <row r="18" spans="1:17" ht="15">
      <c r="A18" s="216" t="s">
        <v>188</v>
      </c>
      <c r="B18" s="159">
        <v>0.85</v>
      </c>
      <c r="C18" s="164">
        <v>700</v>
      </c>
      <c r="D18" s="164">
        <v>200</v>
      </c>
      <c r="E18" s="164"/>
      <c r="F18" s="164"/>
      <c r="G18" s="141"/>
      <c r="H18" s="90">
        <f t="shared" si="1"/>
        <v>500</v>
      </c>
      <c r="I18" s="89">
        <f t="shared" si="2"/>
        <v>8400</v>
      </c>
      <c r="J18" s="89">
        <f t="shared" si="3"/>
        <v>2400</v>
      </c>
      <c r="K18" s="89">
        <f t="shared" si="4"/>
        <v>7140</v>
      </c>
      <c r="M18" s="207" t="str">
        <f t="shared" si="0"/>
        <v>Trust</v>
      </c>
      <c r="N18" s="159">
        <v>0.5</v>
      </c>
      <c r="O18" s="89">
        <f t="shared" si="5"/>
        <v>350</v>
      </c>
      <c r="Q18" s="141"/>
    </row>
    <row r="19" spans="1:17" ht="15">
      <c r="A19" s="141"/>
      <c r="B19" s="159"/>
      <c r="C19" s="164"/>
      <c r="D19" s="164">
        <v>0</v>
      </c>
      <c r="E19" s="164"/>
      <c r="F19" s="164"/>
      <c r="G19" s="141"/>
      <c r="H19" s="90">
        <f t="shared" si="1"/>
        <v>0</v>
      </c>
      <c r="I19" s="89">
        <f t="shared" si="2"/>
        <v>0</v>
      </c>
      <c r="J19" s="89">
        <f t="shared" si="3"/>
        <v>0</v>
      </c>
      <c r="K19" s="89">
        <f t="shared" si="4"/>
        <v>0</v>
      </c>
      <c r="M19" s="207">
        <f t="shared" si="0"/>
        <v>0</v>
      </c>
      <c r="N19" s="159"/>
      <c r="O19" s="89">
        <f t="shared" si="5"/>
        <v>0</v>
      </c>
      <c r="Q19" s="141"/>
    </row>
    <row r="20" spans="1:17" ht="15">
      <c r="A20" s="141"/>
      <c r="B20" s="159"/>
      <c r="C20" s="164"/>
      <c r="D20" s="164">
        <f>0.39*C20</f>
        <v>0</v>
      </c>
      <c r="E20" s="164"/>
      <c r="F20" s="164"/>
      <c r="G20" s="141"/>
      <c r="H20" s="90">
        <f t="shared" si="1"/>
        <v>0</v>
      </c>
      <c r="I20" s="89">
        <f t="shared" si="2"/>
        <v>0</v>
      </c>
      <c r="J20" s="89">
        <f t="shared" si="3"/>
        <v>0</v>
      </c>
      <c r="K20" s="89">
        <f t="shared" si="4"/>
        <v>0</v>
      </c>
      <c r="M20" s="207">
        <f t="shared" si="0"/>
        <v>0</v>
      </c>
      <c r="N20" s="159"/>
      <c r="O20" s="89">
        <f t="shared" si="5"/>
        <v>0</v>
      </c>
      <c r="Q20" s="141"/>
    </row>
    <row r="21" spans="1:17" ht="15">
      <c r="A21" s="141"/>
      <c r="B21" s="159"/>
      <c r="C21" s="164"/>
      <c r="D21" s="164">
        <f>0.39*C21</f>
        <v>0</v>
      </c>
      <c r="E21" s="164"/>
      <c r="F21" s="164"/>
      <c r="G21" s="141"/>
      <c r="H21" s="90">
        <f t="shared" si="1"/>
        <v>0</v>
      </c>
      <c r="I21" s="89">
        <f t="shared" si="2"/>
        <v>0</v>
      </c>
      <c r="J21" s="89">
        <f t="shared" si="3"/>
        <v>0</v>
      </c>
      <c r="K21" s="89">
        <f t="shared" si="4"/>
        <v>0</v>
      </c>
      <c r="M21" s="207">
        <f t="shared" si="0"/>
        <v>0</v>
      </c>
      <c r="N21" s="159"/>
      <c r="O21" s="89">
        <f t="shared" si="5"/>
        <v>0</v>
      </c>
      <c r="Q21" s="141"/>
    </row>
    <row r="22" spans="1:17" ht="15">
      <c r="A22" s="141"/>
      <c r="B22" s="160"/>
      <c r="C22" s="164"/>
      <c r="D22" s="164">
        <v>0</v>
      </c>
      <c r="E22" s="164"/>
      <c r="F22" s="164"/>
      <c r="G22" s="141"/>
      <c r="H22" s="90">
        <f t="shared" si="1"/>
        <v>0</v>
      </c>
      <c r="I22" s="89">
        <f t="shared" si="2"/>
        <v>0</v>
      </c>
      <c r="J22" s="89">
        <f t="shared" si="3"/>
        <v>0</v>
      </c>
      <c r="K22" s="89">
        <f t="shared" si="4"/>
        <v>0</v>
      </c>
      <c r="M22" s="207">
        <f t="shared" si="0"/>
        <v>0</v>
      </c>
      <c r="N22" s="160"/>
      <c r="O22" s="89">
        <f t="shared" si="5"/>
        <v>0</v>
      </c>
      <c r="Q22" s="141"/>
    </row>
    <row r="23" spans="1:17" ht="15">
      <c r="A23" s="141"/>
      <c r="B23" s="160"/>
      <c r="C23" s="164"/>
      <c r="D23" s="164">
        <v>0</v>
      </c>
      <c r="E23" s="164"/>
      <c r="F23" s="164"/>
      <c r="G23" s="141"/>
      <c r="H23" s="90">
        <f t="shared" si="1"/>
        <v>0</v>
      </c>
      <c r="I23" s="89">
        <f t="shared" si="2"/>
        <v>0</v>
      </c>
      <c r="J23" s="89">
        <f t="shared" si="3"/>
        <v>0</v>
      </c>
      <c r="K23" s="89">
        <f t="shared" si="4"/>
        <v>0</v>
      </c>
      <c r="M23" s="207">
        <f t="shared" si="0"/>
        <v>0</v>
      </c>
      <c r="N23" s="160"/>
      <c r="O23" s="89">
        <f t="shared" si="5"/>
        <v>0</v>
      </c>
      <c r="Q23" s="141"/>
    </row>
    <row r="24" spans="1:17" ht="15">
      <c r="A24" s="141"/>
      <c r="B24" s="160"/>
      <c r="C24" s="164"/>
      <c r="D24" s="164">
        <v>0</v>
      </c>
      <c r="E24" s="164"/>
      <c r="F24" s="164"/>
      <c r="G24" s="141"/>
      <c r="H24" s="90">
        <f t="shared" si="1"/>
        <v>0</v>
      </c>
      <c r="I24" s="89">
        <f t="shared" si="2"/>
        <v>0</v>
      </c>
      <c r="J24" s="89">
        <f t="shared" si="3"/>
        <v>0</v>
      </c>
      <c r="K24" s="89">
        <f t="shared" si="4"/>
        <v>0</v>
      </c>
      <c r="M24" s="207">
        <f t="shared" si="0"/>
        <v>0</v>
      </c>
      <c r="N24" s="160"/>
      <c r="O24" s="89">
        <f t="shared" si="5"/>
        <v>0</v>
      </c>
      <c r="Q24" s="141"/>
    </row>
    <row r="25" spans="1:17" ht="15">
      <c r="A25" s="141"/>
      <c r="B25" s="160"/>
      <c r="C25" s="164"/>
      <c r="D25" s="164">
        <v>0</v>
      </c>
      <c r="E25" s="164"/>
      <c r="F25" s="164"/>
      <c r="G25" s="141"/>
      <c r="H25" s="90">
        <f t="shared" si="1"/>
        <v>0</v>
      </c>
      <c r="I25" s="89">
        <f t="shared" si="2"/>
        <v>0</v>
      </c>
      <c r="J25" s="89">
        <f t="shared" si="3"/>
        <v>0</v>
      </c>
      <c r="K25" s="89">
        <f t="shared" si="4"/>
        <v>0</v>
      </c>
      <c r="M25" s="207">
        <f t="shared" si="0"/>
        <v>0</v>
      </c>
      <c r="N25" s="160"/>
      <c r="O25" s="89">
        <f t="shared" si="5"/>
        <v>0</v>
      </c>
      <c r="Q25" s="141"/>
    </row>
    <row r="26" spans="1:17" ht="15">
      <c r="A26" s="141"/>
      <c r="B26" s="160"/>
      <c r="C26" s="164"/>
      <c r="D26" s="164">
        <v>0</v>
      </c>
      <c r="E26" s="164"/>
      <c r="F26" s="164"/>
      <c r="G26" s="141"/>
      <c r="H26" s="90">
        <f t="shared" si="1"/>
        <v>0</v>
      </c>
      <c r="I26" s="89">
        <f t="shared" si="2"/>
        <v>0</v>
      </c>
      <c r="J26" s="89">
        <f t="shared" si="3"/>
        <v>0</v>
      </c>
      <c r="K26" s="89">
        <f t="shared" si="4"/>
        <v>0</v>
      </c>
      <c r="M26" s="207">
        <f t="shared" si="0"/>
        <v>0</v>
      </c>
      <c r="N26" s="160"/>
      <c r="O26" s="89">
        <f t="shared" si="5"/>
        <v>0</v>
      </c>
      <c r="Q26" s="141"/>
    </row>
    <row r="27" spans="1:17" ht="15">
      <c r="A27" s="141"/>
      <c r="B27" s="160"/>
      <c r="C27" s="164"/>
      <c r="D27" s="164">
        <v>0</v>
      </c>
      <c r="E27" s="164"/>
      <c r="F27" s="164"/>
      <c r="G27" s="141"/>
      <c r="H27" s="90">
        <f t="shared" si="1"/>
        <v>0</v>
      </c>
      <c r="I27" s="89">
        <f t="shared" si="2"/>
        <v>0</v>
      </c>
      <c r="J27" s="89">
        <f t="shared" si="3"/>
        <v>0</v>
      </c>
      <c r="K27" s="89">
        <f t="shared" si="4"/>
        <v>0</v>
      </c>
      <c r="M27" s="207">
        <f t="shared" si="0"/>
        <v>0</v>
      </c>
      <c r="N27" s="159"/>
      <c r="O27" s="89">
        <f t="shared" si="5"/>
        <v>0</v>
      </c>
      <c r="Q27" s="141"/>
    </row>
    <row r="28" spans="1:17" ht="15">
      <c r="A28" s="141"/>
      <c r="B28" s="160"/>
      <c r="C28" s="164"/>
      <c r="D28" s="164">
        <v>0</v>
      </c>
      <c r="E28" s="164"/>
      <c r="F28" s="164"/>
      <c r="G28" s="141"/>
      <c r="H28" s="90">
        <f t="shared" si="1"/>
        <v>0</v>
      </c>
      <c r="I28" s="89">
        <f t="shared" si="2"/>
        <v>0</v>
      </c>
      <c r="J28" s="89">
        <f t="shared" si="3"/>
        <v>0</v>
      </c>
      <c r="K28" s="89">
        <f t="shared" si="4"/>
        <v>0</v>
      </c>
      <c r="M28" s="207">
        <f t="shared" si="0"/>
        <v>0</v>
      </c>
      <c r="N28" s="159"/>
      <c r="O28" s="89">
        <f t="shared" si="5"/>
        <v>0</v>
      </c>
      <c r="Q28" s="141"/>
    </row>
    <row r="29" spans="1:17" ht="15">
      <c r="A29" s="141"/>
      <c r="B29" s="160"/>
      <c r="C29" s="164"/>
      <c r="D29" s="164">
        <v>0</v>
      </c>
      <c r="E29" s="164"/>
      <c r="F29" s="164"/>
      <c r="G29" s="141"/>
      <c r="H29" s="90">
        <f t="shared" si="1"/>
        <v>0</v>
      </c>
      <c r="I29" s="89">
        <f t="shared" si="2"/>
        <v>0</v>
      </c>
      <c r="J29" s="89">
        <f t="shared" si="3"/>
        <v>0</v>
      </c>
      <c r="K29" s="89">
        <f t="shared" si="4"/>
        <v>0</v>
      </c>
      <c r="M29" s="207">
        <f t="shared" si="0"/>
        <v>0</v>
      </c>
      <c r="N29" s="159"/>
      <c r="O29" s="89">
        <f t="shared" si="5"/>
        <v>0</v>
      </c>
      <c r="Q29" s="141"/>
    </row>
    <row r="30" spans="1:17" ht="15">
      <c r="A30" s="141"/>
      <c r="B30" s="160"/>
      <c r="C30" s="164"/>
      <c r="D30" s="164">
        <v>0</v>
      </c>
      <c r="E30" s="164"/>
      <c r="F30" s="164"/>
      <c r="G30" s="141"/>
      <c r="H30" s="90">
        <f t="shared" si="1"/>
        <v>0</v>
      </c>
      <c r="I30" s="89">
        <f t="shared" si="2"/>
        <v>0</v>
      </c>
      <c r="J30" s="89">
        <f t="shared" si="3"/>
        <v>0</v>
      </c>
      <c r="K30" s="89">
        <f t="shared" si="4"/>
        <v>0</v>
      </c>
      <c r="M30" s="207">
        <f t="shared" si="0"/>
        <v>0</v>
      </c>
      <c r="N30" s="159"/>
      <c r="O30" s="89">
        <f t="shared" si="5"/>
        <v>0</v>
      </c>
      <c r="Q30" s="141"/>
    </row>
    <row r="31" spans="1:17" ht="15">
      <c r="A31" s="141"/>
      <c r="B31" s="160"/>
      <c r="C31" s="164"/>
      <c r="D31" s="164">
        <v>0</v>
      </c>
      <c r="E31" s="164"/>
      <c r="F31" s="164"/>
      <c r="G31" s="141"/>
      <c r="H31" s="90">
        <f t="shared" si="1"/>
        <v>0</v>
      </c>
      <c r="I31" s="89">
        <f t="shared" si="2"/>
        <v>0</v>
      </c>
      <c r="J31" s="89">
        <f t="shared" si="3"/>
        <v>0</v>
      </c>
      <c r="K31" s="89">
        <f t="shared" si="4"/>
        <v>0</v>
      </c>
      <c r="M31" s="207">
        <f t="shared" si="0"/>
        <v>0</v>
      </c>
      <c r="N31" s="159"/>
      <c r="O31" s="89">
        <f t="shared" si="5"/>
        <v>0</v>
      </c>
      <c r="Q31" s="141"/>
    </row>
    <row r="32" spans="1:17" ht="12.75">
      <c r="A32" s="143" t="s">
        <v>247</v>
      </c>
      <c r="B32" s="143"/>
      <c r="C32" s="90">
        <f aca="true" t="shared" si="6" ref="C32:H32">SUM(C14:C31)</f>
        <v>7200</v>
      </c>
      <c r="D32" s="90">
        <f t="shared" si="6"/>
        <v>800</v>
      </c>
      <c r="E32" s="90">
        <f t="shared" si="6"/>
        <v>400</v>
      </c>
      <c r="F32" s="90">
        <f t="shared" si="6"/>
        <v>0</v>
      </c>
      <c r="G32" s="90">
        <f t="shared" si="6"/>
        <v>200</v>
      </c>
      <c r="H32" s="90">
        <f t="shared" si="6"/>
        <v>5800</v>
      </c>
      <c r="M32" s="143" t="str">
        <f t="shared" si="0"/>
        <v>Monthly Totals</v>
      </c>
      <c r="N32" s="143"/>
      <c r="O32" s="90">
        <f>SUM(O14:O31)</f>
        <v>4100</v>
      </c>
      <c r="Q32" s="141"/>
    </row>
    <row r="33" spans="1:17" ht="12.75">
      <c r="A33" s="143" t="s">
        <v>248</v>
      </c>
      <c r="B33" s="143"/>
      <c r="C33" s="90">
        <f aca="true" t="shared" si="7" ref="C33:H33">12*C32</f>
        <v>86400</v>
      </c>
      <c r="D33" s="90">
        <f t="shared" si="7"/>
        <v>9600</v>
      </c>
      <c r="E33" s="90">
        <f t="shared" si="7"/>
        <v>4800</v>
      </c>
      <c r="F33" s="90">
        <f t="shared" si="7"/>
        <v>0</v>
      </c>
      <c r="G33" s="90">
        <f t="shared" si="7"/>
        <v>2400</v>
      </c>
      <c r="H33" s="90">
        <f t="shared" si="7"/>
        <v>69600</v>
      </c>
      <c r="I33" s="90">
        <f>SUM(I14:I31)</f>
        <v>86400</v>
      </c>
      <c r="J33" s="90">
        <f>SUM(J14:J31)</f>
        <v>9600</v>
      </c>
      <c r="K33" s="90">
        <f>SUM(K14:K31)</f>
        <v>67140</v>
      </c>
      <c r="M33" s="143" t="str">
        <f t="shared" si="0"/>
        <v>Annual Totals</v>
      </c>
      <c r="N33" s="143"/>
      <c r="O33" s="90">
        <f>12*O32</f>
        <v>49200</v>
      </c>
      <c r="Q33" s="141"/>
    </row>
    <row r="34" ht="12.75">
      <c r="Q34" s="141"/>
    </row>
    <row r="35" ht="12.75">
      <c r="Q35" s="141"/>
    </row>
    <row r="36" spans="1:17" ht="12.75">
      <c r="A36" s="155" t="s">
        <v>440</v>
      </c>
      <c r="B36" s="144" t="s">
        <v>4</v>
      </c>
      <c r="C36" s="144" t="s">
        <v>409</v>
      </c>
      <c r="D36" s="144" t="s">
        <v>252</v>
      </c>
      <c r="E36" s="79"/>
      <c r="F36" s="147" t="s">
        <v>251</v>
      </c>
      <c r="G36" s="108"/>
      <c r="H36" s="144" t="s">
        <v>93</v>
      </c>
      <c r="I36" s="144" t="s">
        <v>241</v>
      </c>
      <c r="J36" s="144" t="s">
        <v>93</v>
      </c>
      <c r="K36" s="152" t="s">
        <v>4</v>
      </c>
      <c r="M36" s="155" t="str">
        <f>A36</f>
        <v>Annual Savings</v>
      </c>
      <c r="N36" s="155" t="s">
        <v>273</v>
      </c>
      <c r="O36" s="155" t="s">
        <v>240</v>
      </c>
      <c r="Q36" s="141"/>
    </row>
    <row r="37" spans="1:17" ht="12.75">
      <c r="A37" s="156" t="s">
        <v>441</v>
      </c>
      <c r="B37" s="145" t="s">
        <v>250</v>
      </c>
      <c r="C37" s="145" t="s">
        <v>210</v>
      </c>
      <c r="D37" s="145" t="s">
        <v>253</v>
      </c>
      <c r="E37" s="142" t="s">
        <v>382</v>
      </c>
      <c r="F37" s="142" t="s">
        <v>243</v>
      </c>
      <c r="G37" s="142" t="s">
        <v>244</v>
      </c>
      <c r="H37" s="145" t="s">
        <v>203</v>
      </c>
      <c r="I37" s="145" t="s">
        <v>210</v>
      </c>
      <c r="J37" s="145" t="s">
        <v>204</v>
      </c>
      <c r="K37" s="153" t="s">
        <v>210</v>
      </c>
      <c r="M37" s="156" t="str">
        <f aca="true" t="shared" si="8" ref="M37:M63">A37</f>
        <v>Income Source</v>
      </c>
      <c r="N37" s="156" t="s">
        <v>250</v>
      </c>
      <c r="O37" s="156" t="s">
        <v>93</v>
      </c>
      <c r="Q37" s="141"/>
    </row>
    <row r="38" spans="1:17" ht="15">
      <c r="A38" s="216" t="s">
        <v>402</v>
      </c>
      <c r="B38" s="146">
        <v>1</v>
      </c>
      <c r="C38" s="164">
        <v>10000</v>
      </c>
      <c r="D38" s="164"/>
      <c r="E38" s="164">
        <v>0</v>
      </c>
      <c r="F38" s="164"/>
      <c r="G38" s="141"/>
      <c r="H38" s="90">
        <f>C38-D38-E38-F38-G38</f>
        <v>10000</v>
      </c>
      <c r="I38" s="89">
        <f>C38</f>
        <v>10000</v>
      </c>
      <c r="J38" s="90">
        <f>D38</f>
        <v>0</v>
      </c>
      <c r="K38" s="89">
        <f>B38*I38</f>
        <v>10000</v>
      </c>
      <c r="M38" s="207" t="str">
        <f t="shared" si="8"/>
        <v>XXX S&amp;P 500</v>
      </c>
      <c r="N38" s="159">
        <v>1</v>
      </c>
      <c r="O38" s="89">
        <f>N38*C38</f>
        <v>10000</v>
      </c>
      <c r="Q38" s="141"/>
    </row>
    <row r="39" spans="1:17" ht="15">
      <c r="A39" s="216" t="s">
        <v>403</v>
      </c>
      <c r="B39" s="146">
        <v>0</v>
      </c>
      <c r="C39" s="164">
        <v>2000</v>
      </c>
      <c r="D39" s="164"/>
      <c r="E39" s="164"/>
      <c r="F39" s="164"/>
      <c r="G39" s="141"/>
      <c r="H39" s="90">
        <f aca="true" t="shared" si="9" ref="H39:H60">C39-D39-E39-F39-G39</f>
        <v>2000</v>
      </c>
      <c r="I39" s="89">
        <f aca="true" t="shared" si="10" ref="I39:I60">C39</f>
        <v>2000</v>
      </c>
      <c r="J39" s="90">
        <f aca="true" t="shared" si="11" ref="J39:J60">D39</f>
        <v>0</v>
      </c>
      <c r="K39" s="89">
        <f aca="true" t="shared" si="12" ref="K39:K60">B39*I39</f>
        <v>0</v>
      </c>
      <c r="M39" s="208" t="str">
        <f t="shared" si="8"/>
        <v>YYY Muni Bonds</v>
      </c>
      <c r="N39" s="159">
        <v>1</v>
      </c>
      <c r="O39" s="89">
        <f aca="true" t="shared" si="13" ref="O39:O60">N39*C39</f>
        <v>2000</v>
      </c>
      <c r="Q39" s="141"/>
    </row>
    <row r="40" spans="1:17" ht="15">
      <c r="A40" s="216" t="s">
        <v>404</v>
      </c>
      <c r="B40" s="146">
        <v>1</v>
      </c>
      <c r="C40" s="164">
        <v>500</v>
      </c>
      <c r="D40" s="164"/>
      <c r="E40" s="164"/>
      <c r="F40" s="164"/>
      <c r="G40" s="141"/>
      <c r="H40" s="90">
        <f t="shared" si="9"/>
        <v>500</v>
      </c>
      <c r="I40" s="89">
        <f t="shared" si="10"/>
        <v>500</v>
      </c>
      <c r="J40" s="90">
        <f t="shared" si="11"/>
        <v>0</v>
      </c>
      <c r="K40" s="89">
        <f t="shared" si="12"/>
        <v>500</v>
      </c>
      <c r="M40" s="208" t="str">
        <f t="shared" si="8"/>
        <v>ZZZ Money Market</v>
      </c>
      <c r="N40" s="159">
        <v>1</v>
      </c>
      <c r="O40" s="89">
        <f t="shared" si="13"/>
        <v>500</v>
      </c>
      <c r="Q40" s="141"/>
    </row>
    <row r="41" spans="1:17" ht="15">
      <c r="A41" s="216" t="s">
        <v>405</v>
      </c>
      <c r="B41" s="146">
        <v>1</v>
      </c>
      <c r="C41" s="164">
        <v>100</v>
      </c>
      <c r="D41" s="164"/>
      <c r="E41" s="164"/>
      <c r="F41" s="164"/>
      <c r="G41" s="141"/>
      <c r="H41" s="90">
        <f t="shared" si="9"/>
        <v>100</v>
      </c>
      <c r="I41" s="89">
        <f t="shared" si="10"/>
        <v>100</v>
      </c>
      <c r="J41" s="90">
        <f t="shared" si="11"/>
        <v>0</v>
      </c>
      <c r="K41" s="89">
        <f t="shared" si="12"/>
        <v>100</v>
      </c>
      <c r="M41" s="208" t="str">
        <f t="shared" si="8"/>
        <v>National Bank</v>
      </c>
      <c r="N41" s="159">
        <v>1</v>
      </c>
      <c r="O41" s="89">
        <f t="shared" si="13"/>
        <v>100</v>
      </c>
      <c r="Q41" s="141"/>
    </row>
    <row r="42" spans="1:17" ht="15">
      <c r="A42" s="216" t="s">
        <v>410</v>
      </c>
      <c r="B42" s="146">
        <v>0</v>
      </c>
      <c r="C42" s="164">
        <v>10000</v>
      </c>
      <c r="D42" s="164"/>
      <c r="E42" s="164"/>
      <c r="F42" s="164"/>
      <c r="G42" s="141"/>
      <c r="H42" s="90">
        <f t="shared" si="9"/>
        <v>10000</v>
      </c>
      <c r="I42" s="89">
        <f t="shared" si="10"/>
        <v>10000</v>
      </c>
      <c r="J42" s="90">
        <f t="shared" si="11"/>
        <v>0</v>
      </c>
      <c r="K42" s="89">
        <f t="shared" si="12"/>
        <v>0</v>
      </c>
      <c r="M42" s="208" t="str">
        <f t="shared" si="8"/>
        <v>Roth IRA RMD</v>
      </c>
      <c r="N42" s="159">
        <v>1</v>
      </c>
      <c r="O42" s="89">
        <f t="shared" si="13"/>
        <v>10000</v>
      </c>
      <c r="Q42" s="141"/>
    </row>
    <row r="43" spans="1:17" ht="15">
      <c r="A43" s="154"/>
      <c r="B43" s="146"/>
      <c r="C43" s="164"/>
      <c r="D43" s="164"/>
      <c r="E43" s="164"/>
      <c r="F43" s="164"/>
      <c r="G43" s="141"/>
      <c r="H43" s="90">
        <f t="shared" si="9"/>
        <v>0</v>
      </c>
      <c r="I43" s="89">
        <f t="shared" si="10"/>
        <v>0</v>
      </c>
      <c r="J43" s="90">
        <f t="shared" si="11"/>
        <v>0</v>
      </c>
      <c r="K43" s="89">
        <f t="shared" si="12"/>
        <v>0</v>
      </c>
      <c r="M43" s="208">
        <f t="shared" si="8"/>
        <v>0</v>
      </c>
      <c r="N43" s="159">
        <v>0</v>
      </c>
      <c r="O43" s="89">
        <f t="shared" si="13"/>
        <v>0</v>
      </c>
      <c r="Q43" s="141"/>
    </row>
    <row r="44" spans="1:17" ht="15">
      <c r="A44" s="154"/>
      <c r="B44" s="146"/>
      <c r="C44" s="164"/>
      <c r="D44" s="164"/>
      <c r="E44" s="164"/>
      <c r="F44" s="164"/>
      <c r="G44" s="141"/>
      <c r="H44" s="90">
        <f t="shared" si="9"/>
        <v>0</v>
      </c>
      <c r="I44" s="89">
        <f t="shared" si="10"/>
        <v>0</v>
      </c>
      <c r="J44" s="90">
        <f t="shared" si="11"/>
        <v>0</v>
      </c>
      <c r="K44" s="89">
        <f t="shared" si="12"/>
        <v>0</v>
      </c>
      <c r="M44" s="208">
        <f t="shared" si="8"/>
        <v>0</v>
      </c>
      <c r="N44" s="159">
        <v>0</v>
      </c>
      <c r="O44" s="89">
        <f t="shared" si="13"/>
        <v>0</v>
      </c>
      <c r="Q44" s="141"/>
    </row>
    <row r="45" spans="1:17" ht="15">
      <c r="A45" s="154"/>
      <c r="B45" s="146"/>
      <c r="C45" s="164"/>
      <c r="D45" s="164"/>
      <c r="E45" s="164"/>
      <c r="F45" s="164"/>
      <c r="G45" s="141"/>
      <c r="H45" s="90">
        <f t="shared" si="9"/>
        <v>0</v>
      </c>
      <c r="I45" s="89">
        <f t="shared" si="10"/>
        <v>0</v>
      </c>
      <c r="J45" s="90">
        <f t="shared" si="11"/>
        <v>0</v>
      </c>
      <c r="K45" s="89">
        <f t="shared" si="12"/>
        <v>0</v>
      </c>
      <c r="M45" s="208">
        <f t="shared" si="8"/>
        <v>0</v>
      </c>
      <c r="N45" s="159">
        <v>0</v>
      </c>
      <c r="O45" s="89">
        <f t="shared" si="13"/>
        <v>0</v>
      </c>
      <c r="Q45" s="141"/>
    </row>
    <row r="46" spans="1:17" ht="15">
      <c r="A46" s="154"/>
      <c r="B46" s="146"/>
      <c r="C46" s="164"/>
      <c r="D46" s="164"/>
      <c r="E46" s="164"/>
      <c r="F46" s="164"/>
      <c r="G46" s="141"/>
      <c r="H46" s="90">
        <f t="shared" si="9"/>
        <v>0</v>
      </c>
      <c r="I46" s="89">
        <f t="shared" si="10"/>
        <v>0</v>
      </c>
      <c r="J46" s="90">
        <f t="shared" si="11"/>
        <v>0</v>
      </c>
      <c r="K46" s="89">
        <f t="shared" si="12"/>
        <v>0</v>
      </c>
      <c r="M46" s="208">
        <f t="shared" si="8"/>
        <v>0</v>
      </c>
      <c r="N46" s="159">
        <v>0</v>
      </c>
      <c r="O46" s="89">
        <f t="shared" si="13"/>
        <v>0</v>
      </c>
      <c r="Q46" s="141"/>
    </row>
    <row r="47" spans="1:17" ht="15">
      <c r="A47" s="154"/>
      <c r="B47" s="146"/>
      <c r="C47" s="164"/>
      <c r="D47" s="164"/>
      <c r="E47" s="164"/>
      <c r="F47" s="164"/>
      <c r="G47" s="141"/>
      <c r="H47" s="90">
        <f t="shared" si="9"/>
        <v>0</v>
      </c>
      <c r="I47" s="89">
        <f t="shared" si="10"/>
        <v>0</v>
      </c>
      <c r="J47" s="90">
        <f t="shared" si="11"/>
        <v>0</v>
      </c>
      <c r="K47" s="89">
        <f t="shared" si="12"/>
        <v>0</v>
      </c>
      <c r="M47" s="208">
        <f t="shared" si="8"/>
        <v>0</v>
      </c>
      <c r="N47" s="159">
        <v>0</v>
      </c>
      <c r="O47" s="89">
        <f t="shared" si="13"/>
        <v>0</v>
      </c>
      <c r="Q47" s="141"/>
    </row>
    <row r="48" spans="1:17" ht="15">
      <c r="A48" s="154"/>
      <c r="B48" s="146"/>
      <c r="C48" s="164"/>
      <c r="D48" s="164"/>
      <c r="E48" s="164"/>
      <c r="F48" s="164"/>
      <c r="G48" s="141"/>
      <c r="H48" s="90">
        <f t="shared" si="9"/>
        <v>0</v>
      </c>
      <c r="I48" s="89">
        <f t="shared" si="10"/>
        <v>0</v>
      </c>
      <c r="J48" s="90">
        <f t="shared" si="11"/>
        <v>0</v>
      </c>
      <c r="K48" s="89">
        <f t="shared" si="12"/>
        <v>0</v>
      </c>
      <c r="M48" s="208">
        <f t="shared" si="8"/>
        <v>0</v>
      </c>
      <c r="N48" s="159">
        <v>0</v>
      </c>
      <c r="O48" s="89">
        <f t="shared" si="13"/>
        <v>0</v>
      </c>
      <c r="Q48" s="141"/>
    </row>
    <row r="49" spans="1:17" ht="15">
      <c r="A49" s="154"/>
      <c r="B49" s="146"/>
      <c r="C49" s="164"/>
      <c r="D49" s="229"/>
      <c r="E49" s="164"/>
      <c r="F49" s="164"/>
      <c r="G49" s="141"/>
      <c r="H49" s="90">
        <f t="shared" si="9"/>
        <v>0</v>
      </c>
      <c r="I49" s="89">
        <f t="shared" si="10"/>
        <v>0</v>
      </c>
      <c r="J49" s="90">
        <f t="shared" si="11"/>
        <v>0</v>
      </c>
      <c r="K49" s="89">
        <f t="shared" si="12"/>
        <v>0</v>
      </c>
      <c r="M49" s="208">
        <f t="shared" si="8"/>
        <v>0</v>
      </c>
      <c r="N49" s="159">
        <v>0</v>
      </c>
      <c r="O49" s="89">
        <f t="shared" si="13"/>
        <v>0</v>
      </c>
      <c r="Q49" s="141"/>
    </row>
    <row r="50" spans="1:17" ht="15">
      <c r="A50" s="154"/>
      <c r="B50" s="146"/>
      <c r="C50" s="164"/>
      <c r="D50" s="164"/>
      <c r="E50" s="164"/>
      <c r="F50" s="164"/>
      <c r="G50" s="141"/>
      <c r="H50" s="90">
        <f t="shared" si="9"/>
        <v>0</v>
      </c>
      <c r="I50" s="89">
        <f t="shared" si="10"/>
        <v>0</v>
      </c>
      <c r="J50" s="90">
        <f t="shared" si="11"/>
        <v>0</v>
      </c>
      <c r="K50" s="89">
        <f t="shared" si="12"/>
        <v>0</v>
      </c>
      <c r="M50" s="208">
        <f t="shared" si="8"/>
        <v>0</v>
      </c>
      <c r="N50" s="159">
        <v>0</v>
      </c>
      <c r="O50" s="89">
        <f t="shared" si="13"/>
        <v>0</v>
      </c>
      <c r="Q50" s="141"/>
    </row>
    <row r="51" spans="1:17" ht="15">
      <c r="A51" s="154"/>
      <c r="B51" s="146"/>
      <c r="C51" s="164"/>
      <c r="D51" s="164"/>
      <c r="E51" s="164"/>
      <c r="F51" s="164"/>
      <c r="G51" s="141"/>
      <c r="H51" s="90"/>
      <c r="I51" s="89"/>
      <c r="J51" s="90"/>
      <c r="K51" s="89"/>
      <c r="M51" s="208">
        <f t="shared" si="8"/>
        <v>0</v>
      </c>
      <c r="N51" s="159">
        <v>0</v>
      </c>
      <c r="O51" s="89">
        <f t="shared" si="13"/>
        <v>0</v>
      </c>
      <c r="Q51" s="141"/>
    </row>
    <row r="52" spans="1:17" ht="15">
      <c r="A52" s="154"/>
      <c r="B52" s="146"/>
      <c r="C52" s="164"/>
      <c r="D52" s="164"/>
      <c r="E52" s="164"/>
      <c r="F52" s="164"/>
      <c r="G52" s="141"/>
      <c r="H52" s="90"/>
      <c r="I52" s="89"/>
      <c r="J52" s="90"/>
      <c r="K52" s="89"/>
      <c r="M52" s="208">
        <f t="shared" si="8"/>
        <v>0</v>
      </c>
      <c r="N52" s="159">
        <v>0</v>
      </c>
      <c r="O52" s="89">
        <f t="shared" si="13"/>
        <v>0</v>
      </c>
      <c r="Q52" s="141"/>
    </row>
    <row r="53" spans="1:17" ht="15">
      <c r="A53" s="154"/>
      <c r="B53" s="146"/>
      <c r="C53" s="164"/>
      <c r="D53" s="164"/>
      <c r="E53" s="164"/>
      <c r="F53" s="164"/>
      <c r="G53" s="141"/>
      <c r="H53" s="90"/>
      <c r="I53" s="89"/>
      <c r="J53" s="90"/>
      <c r="K53" s="89"/>
      <c r="M53" s="208">
        <f t="shared" si="8"/>
        <v>0</v>
      </c>
      <c r="N53" s="159">
        <v>0</v>
      </c>
      <c r="O53" s="89">
        <f t="shared" si="13"/>
        <v>0</v>
      </c>
      <c r="Q53" s="141"/>
    </row>
    <row r="54" spans="1:17" ht="15">
      <c r="A54" s="154"/>
      <c r="B54" s="146"/>
      <c r="C54" s="164"/>
      <c r="D54" s="164"/>
      <c r="E54" s="164"/>
      <c r="F54" s="164"/>
      <c r="G54" s="141"/>
      <c r="H54" s="90"/>
      <c r="I54" s="89"/>
      <c r="J54" s="90"/>
      <c r="K54" s="89"/>
      <c r="M54" s="208">
        <f t="shared" si="8"/>
        <v>0</v>
      </c>
      <c r="N54" s="159">
        <v>0</v>
      </c>
      <c r="O54" s="89">
        <f t="shared" si="13"/>
        <v>0</v>
      </c>
      <c r="Q54" s="141"/>
    </row>
    <row r="55" spans="1:17" ht="15">
      <c r="A55" s="154"/>
      <c r="B55" s="146"/>
      <c r="C55" s="164"/>
      <c r="D55" s="164"/>
      <c r="E55" s="164"/>
      <c r="F55" s="164"/>
      <c r="G55" s="141"/>
      <c r="H55" s="90"/>
      <c r="I55" s="89"/>
      <c r="J55" s="90"/>
      <c r="K55" s="89"/>
      <c r="M55" s="207">
        <f t="shared" si="8"/>
        <v>0</v>
      </c>
      <c r="N55" s="159">
        <v>0</v>
      </c>
      <c r="O55" s="89">
        <f t="shared" si="13"/>
        <v>0</v>
      </c>
      <c r="Q55" s="141"/>
    </row>
    <row r="56" spans="1:17" ht="15">
      <c r="A56" s="141"/>
      <c r="B56" s="141"/>
      <c r="C56" s="164"/>
      <c r="D56" s="164"/>
      <c r="E56" s="164"/>
      <c r="F56" s="164"/>
      <c r="G56" s="141"/>
      <c r="H56" s="90"/>
      <c r="I56" s="89"/>
      <c r="J56" s="90"/>
      <c r="K56" s="89"/>
      <c r="M56" s="207">
        <f t="shared" si="8"/>
        <v>0</v>
      </c>
      <c r="N56" s="159">
        <v>0</v>
      </c>
      <c r="O56" s="89">
        <f t="shared" si="13"/>
        <v>0</v>
      </c>
      <c r="Q56" s="141"/>
    </row>
    <row r="57" spans="1:17" ht="15">
      <c r="A57" s="141"/>
      <c r="B57" s="141"/>
      <c r="C57" s="164"/>
      <c r="D57" s="164"/>
      <c r="E57" s="164"/>
      <c r="F57" s="164"/>
      <c r="G57" s="141"/>
      <c r="H57" s="90"/>
      <c r="I57" s="89"/>
      <c r="J57" s="90"/>
      <c r="K57" s="89"/>
      <c r="M57" s="207">
        <f t="shared" si="8"/>
        <v>0</v>
      </c>
      <c r="N57" s="159">
        <v>0</v>
      </c>
      <c r="O57" s="89">
        <f t="shared" si="13"/>
        <v>0</v>
      </c>
      <c r="Q57" s="141"/>
    </row>
    <row r="58" spans="1:17" ht="15">
      <c r="A58" s="141"/>
      <c r="B58" s="141"/>
      <c r="C58" s="164"/>
      <c r="D58" s="164"/>
      <c r="E58" s="164"/>
      <c r="F58" s="164"/>
      <c r="G58" s="141"/>
      <c r="H58" s="90">
        <f t="shared" si="9"/>
        <v>0</v>
      </c>
      <c r="I58" s="89">
        <f t="shared" si="10"/>
        <v>0</v>
      </c>
      <c r="J58" s="90">
        <f t="shared" si="11"/>
        <v>0</v>
      </c>
      <c r="K58" s="89">
        <f t="shared" si="12"/>
        <v>0</v>
      </c>
      <c r="M58" s="207">
        <f t="shared" si="8"/>
        <v>0</v>
      </c>
      <c r="N58" s="159">
        <v>0</v>
      </c>
      <c r="O58" s="89">
        <f t="shared" si="13"/>
        <v>0</v>
      </c>
      <c r="Q58" s="141"/>
    </row>
    <row r="59" spans="1:17" ht="15">
      <c r="A59" s="141"/>
      <c r="B59" s="141"/>
      <c r="C59" s="164"/>
      <c r="D59" s="164"/>
      <c r="E59" s="164"/>
      <c r="F59" s="164"/>
      <c r="G59" s="141"/>
      <c r="H59" s="90">
        <f t="shared" si="9"/>
        <v>0</v>
      </c>
      <c r="I59" s="89">
        <f t="shared" si="10"/>
        <v>0</v>
      </c>
      <c r="J59" s="90">
        <f t="shared" si="11"/>
        <v>0</v>
      </c>
      <c r="K59" s="89">
        <f t="shared" si="12"/>
        <v>0</v>
      </c>
      <c r="M59" s="207">
        <f t="shared" si="8"/>
        <v>0</v>
      </c>
      <c r="N59" s="159">
        <v>0</v>
      </c>
      <c r="O59" s="89">
        <f t="shared" si="13"/>
        <v>0</v>
      </c>
      <c r="Q59" s="141"/>
    </row>
    <row r="60" spans="1:17" ht="15">
      <c r="A60" s="141"/>
      <c r="B60" s="141"/>
      <c r="C60" s="164"/>
      <c r="D60" s="164"/>
      <c r="E60" s="164"/>
      <c r="F60" s="164"/>
      <c r="G60" s="141"/>
      <c r="H60" s="90">
        <f t="shared" si="9"/>
        <v>0</v>
      </c>
      <c r="I60" s="89">
        <f t="shared" si="10"/>
        <v>0</v>
      </c>
      <c r="J60" s="90">
        <f t="shared" si="11"/>
        <v>0</v>
      </c>
      <c r="K60" s="89">
        <f t="shared" si="12"/>
        <v>0</v>
      </c>
      <c r="M60" s="207">
        <f t="shared" si="8"/>
        <v>0</v>
      </c>
      <c r="N60" s="159">
        <v>0</v>
      </c>
      <c r="O60" s="89">
        <f t="shared" si="13"/>
        <v>0</v>
      </c>
      <c r="Q60" s="141"/>
    </row>
    <row r="61" spans="1:17" ht="12.75">
      <c r="A61" s="143" t="s">
        <v>248</v>
      </c>
      <c r="B61" s="143"/>
      <c r="C61" s="90">
        <f aca="true" t="shared" si="14" ref="C61:K61">SUM(C38:C60)</f>
        <v>22600</v>
      </c>
      <c r="D61" s="90">
        <f t="shared" si="14"/>
        <v>0</v>
      </c>
      <c r="E61" s="90">
        <f t="shared" si="14"/>
        <v>0</v>
      </c>
      <c r="F61" s="90">
        <f t="shared" si="14"/>
        <v>0</v>
      </c>
      <c r="G61" s="90">
        <f t="shared" si="14"/>
        <v>0</v>
      </c>
      <c r="H61" s="90">
        <f t="shared" si="14"/>
        <v>22600</v>
      </c>
      <c r="I61" s="90">
        <f t="shared" si="14"/>
        <v>22600</v>
      </c>
      <c r="J61" s="90">
        <f t="shared" si="14"/>
        <v>0</v>
      </c>
      <c r="K61" s="90">
        <f t="shared" si="14"/>
        <v>10600</v>
      </c>
      <c r="M61" s="143" t="str">
        <f t="shared" si="8"/>
        <v>Annual Totals</v>
      </c>
      <c r="N61" s="143"/>
      <c r="O61" s="90">
        <f>SUM(O38:O60)</f>
        <v>22600</v>
      </c>
      <c r="Q61" s="141"/>
    </row>
    <row r="62" ht="12.75">
      <c r="Q62" s="141"/>
    </row>
    <row r="63" spans="1:17" ht="12.75">
      <c r="A63" s="143" t="s">
        <v>249</v>
      </c>
      <c r="B63" s="143"/>
      <c r="C63" s="90">
        <f aca="true" t="shared" si="15" ref="C63:K63">C33+C61</f>
        <v>109000</v>
      </c>
      <c r="D63" s="90">
        <f t="shared" si="15"/>
        <v>9600</v>
      </c>
      <c r="E63" s="90">
        <f t="shared" si="15"/>
        <v>4800</v>
      </c>
      <c r="F63" s="90">
        <f t="shared" si="15"/>
        <v>0</v>
      </c>
      <c r="G63" s="90">
        <f t="shared" si="15"/>
        <v>2400</v>
      </c>
      <c r="H63" s="90">
        <f t="shared" si="15"/>
        <v>92200</v>
      </c>
      <c r="I63" s="90">
        <f t="shared" si="15"/>
        <v>109000</v>
      </c>
      <c r="J63" s="90">
        <f t="shared" si="15"/>
        <v>9600</v>
      </c>
      <c r="K63" s="90">
        <f t="shared" si="15"/>
        <v>77740</v>
      </c>
      <c r="M63" s="143" t="str">
        <f t="shared" si="8"/>
        <v>Mtly + Annual</v>
      </c>
      <c r="N63" s="143"/>
      <c r="O63" s="90">
        <f>O33+O61</f>
        <v>71800</v>
      </c>
      <c r="Q63" s="141"/>
    </row>
    <row r="64" ht="12.75">
      <c r="A64" s="21" t="s">
        <v>305</v>
      </c>
    </row>
    <row r="66" spans="1:3" ht="15.75">
      <c r="A66" s="151" t="s">
        <v>258</v>
      </c>
      <c r="C66" s="219" t="s">
        <v>532</v>
      </c>
    </row>
    <row r="67" spans="2:5" ht="12.75">
      <c r="B67" s="35"/>
      <c r="C67" s="219" t="s">
        <v>533</v>
      </c>
      <c r="D67" s="220"/>
      <c r="E67" s="220"/>
    </row>
    <row r="68" spans="2:8" ht="12.75">
      <c r="B68" s="35"/>
      <c r="C68" s="219" t="s">
        <v>412</v>
      </c>
      <c r="D68" s="219" t="s">
        <v>413</v>
      </c>
      <c r="E68" s="219" t="s">
        <v>414</v>
      </c>
      <c r="F68" s="219" t="s">
        <v>415</v>
      </c>
      <c r="G68" s="219" t="s">
        <v>418</v>
      </c>
      <c r="H68" s="219" t="s">
        <v>3</v>
      </c>
    </row>
    <row r="69" spans="3:8" ht="15">
      <c r="C69" s="221" t="s">
        <v>411</v>
      </c>
      <c r="D69" s="222" t="s">
        <v>329</v>
      </c>
      <c r="E69" s="221" t="s">
        <v>416</v>
      </c>
      <c r="F69" s="223" t="s">
        <v>417</v>
      </c>
      <c r="G69" s="223" t="s">
        <v>419</v>
      </c>
      <c r="H69" s="227"/>
    </row>
    <row r="70" spans="3:8" ht="12.75">
      <c r="C70" s="224">
        <v>150000</v>
      </c>
      <c r="D70" s="225">
        <v>0.25</v>
      </c>
      <c r="E70" s="163">
        <f>C70*D70</f>
        <v>37500</v>
      </c>
      <c r="F70" s="226">
        <v>2857.5</v>
      </c>
      <c r="G70" s="163">
        <f>E70-F70</f>
        <v>34642.5</v>
      </c>
      <c r="H70" s="227" t="s">
        <v>420</v>
      </c>
    </row>
    <row r="71" spans="3:8" ht="12.75">
      <c r="C71" s="230"/>
      <c r="D71" s="231"/>
      <c r="E71" s="232"/>
      <c r="F71" s="233"/>
      <c r="G71" s="232"/>
      <c r="H71" s="234"/>
    </row>
    <row r="72" spans="1:7" ht="12.75">
      <c r="A72" s="278" t="s">
        <v>270</v>
      </c>
      <c r="F72" s="219" t="s">
        <v>421</v>
      </c>
      <c r="G72" s="21" t="s">
        <v>239</v>
      </c>
    </row>
    <row r="73" spans="3:10" ht="12.75">
      <c r="C73" s="21" t="s">
        <v>275</v>
      </c>
      <c r="D73" s="11" t="s">
        <v>276</v>
      </c>
      <c r="F73" s="21" t="s">
        <v>207</v>
      </c>
      <c r="G73" s="21" t="s">
        <v>27</v>
      </c>
      <c r="H73" s="21" t="s">
        <v>27</v>
      </c>
      <c r="I73" s="94"/>
      <c r="J73" s="35"/>
    </row>
    <row r="74" spans="1:9" ht="15">
      <c r="A74" s="219" t="s">
        <v>277</v>
      </c>
      <c r="C74" s="166"/>
      <c r="D74" s="93">
        <f>C63</f>
        <v>109000</v>
      </c>
      <c r="F74" s="154" t="s">
        <v>259</v>
      </c>
      <c r="G74" s="166"/>
      <c r="H74" s="166"/>
      <c r="I74" s="94"/>
    </row>
    <row r="75" spans="1:9" ht="15">
      <c r="A75" t="s">
        <v>206</v>
      </c>
      <c r="C75" s="166"/>
      <c r="D75" s="166">
        <v>8000</v>
      </c>
      <c r="F75" s="154" t="s">
        <v>260</v>
      </c>
      <c r="G75" s="166"/>
      <c r="H75" s="166"/>
      <c r="I75" s="94"/>
    </row>
    <row r="76" spans="1:10" ht="15">
      <c r="A76" t="s">
        <v>207</v>
      </c>
      <c r="C76" s="166"/>
      <c r="D76" s="166">
        <v>12400</v>
      </c>
      <c r="F76" s="154" t="s">
        <v>261</v>
      </c>
      <c r="G76" s="166"/>
      <c r="H76" s="166"/>
      <c r="I76" s="94"/>
      <c r="J76" s="96"/>
    </row>
    <row r="77" spans="1:8" ht="15">
      <c r="A77" s="219" t="s">
        <v>205</v>
      </c>
      <c r="C77" s="166"/>
      <c r="D77" s="93">
        <f>D74-D75-D76</f>
        <v>88600</v>
      </c>
      <c r="F77" s="154" t="s">
        <v>262</v>
      </c>
      <c r="G77" s="166"/>
      <c r="H77" s="166"/>
    </row>
    <row r="78" spans="1:8" ht="15">
      <c r="A78" s="21" t="s">
        <v>383</v>
      </c>
      <c r="C78" s="166"/>
      <c r="D78" s="166">
        <v>7691</v>
      </c>
      <c r="F78" s="154" t="s">
        <v>268</v>
      </c>
      <c r="G78" s="166"/>
      <c r="H78" s="166"/>
    </row>
    <row r="79" spans="1:8" ht="15">
      <c r="A79" s="21" t="s">
        <v>263</v>
      </c>
      <c r="C79" s="166"/>
      <c r="D79" s="166"/>
      <c r="F79" s="154" t="s">
        <v>269</v>
      </c>
      <c r="G79" s="166"/>
      <c r="H79" s="166"/>
    </row>
    <row r="80" spans="1:8" ht="15">
      <c r="A80" s="21" t="s">
        <v>274</v>
      </c>
      <c r="C80" s="166"/>
      <c r="D80" s="93">
        <f>D78+D79</f>
        <v>7691</v>
      </c>
      <c r="F80" s="154" t="s">
        <v>304</v>
      </c>
      <c r="G80" s="166"/>
      <c r="H80" s="166"/>
    </row>
    <row r="81" spans="1:8" ht="15">
      <c r="A81" s="21" t="s">
        <v>265</v>
      </c>
      <c r="C81" s="228"/>
      <c r="D81" s="93">
        <f>0.9*D80</f>
        <v>6921.900000000001</v>
      </c>
      <c r="F81" s="216" t="s">
        <v>442</v>
      </c>
      <c r="G81" s="166"/>
      <c r="H81" s="166"/>
    </row>
    <row r="82" spans="1:8" ht="15">
      <c r="A82" s="21" t="s">
        <v>264</v>
      </c>
      <c r="D82" s="166">
        <f>1.1*C84</f>
        <v>9900</v>
      </c>
      <c r="F82" s="141"/>
      <c r="G82" s="166"/>
      <c r="H82" s="166"/>
    </row>
    <row r="83" spans="1:8" ht="15">
      <c r="A83" s="21" t="s">
        <v>267</v>
      </c>
      <c r="C83" s="228"/>
      <c r="D83" s="93">
        <f>IF(D81&lt;D82,D81,D82)</f>
        <v>6921.900000000001</v>
      </c>
      <c r="F83" s="141"/>
      <c r="G83" s="166"/>
      <c r="H83" s="166"/>
    </row>
    <row r="84" spans="1:8" ht="15">
      <c r="A84" s="21" t="s">
        <v>266</v>
      </c>
      <c r="C84" s="166">
        <v>9000</v>
      </c>
      <c r="D84" s="93">
        <f>J63</f>
        <v>9600</v>
      </c>
      <c r="E84" s="95"/>
      <c r="F84" s="141"/>
      <c r="G84" s="166"/>
      <c r="H84" s="166"/>
    </row>
    <row r="85" spans="1:8" ht="15">
      <c r="A85" s="219" t="s">
        <v>534</v>
      </c>
      <c r="C85" s="167"/>
      <c r="D85" s="93">
        <f>D84-D83</f>
        <v>2678.0999999999995</v>
      </c>
      <c r="E85" s="95"/>
      <c r="F85" s="141"/>
      <c r="G85" s="166"/>
      <c r="H85" s="166"/>
    </row>
    <row r="86" spans="5:9" ht="15">
      <c r="E86" s="95"/>
      <c r="F86" s="95"/>
      <c r="G86" s="11"/>
      <c r="H86" s="163">
        <f>SUM(H74:H85)</f>
        <v>0</v>
      </c>
      <c r="I86" s="21" t="s">
        <v>23</v>
      </c>
    </row>
    <row r="87" spans="1:9" ht="15">
      <c r="A87" s="96" t="s">
        <v>535</v>
      </c>
      <c r="B87" s="10"/>
      <c r="E87" s="10" t="s">
        <v>208</v>
      </c>
      <c r="F87" s="93">
        <f>I63-D75-D76</f>
        <v>88600</v>
      </c>
      <c r="H87" s="166">
        <v>12400</v>
      </c>
      <c r="I87" s="21" t="s">
        <v>278</v>
      </c>
    </row>
    <row r="88" spans="1:9" ht="15">
      <c r="A88" s="96" t="s">
        <v>536</v>
      </c>
      <c r="H88" s="163">
        <f>IF(H86&gt;H87,H86,H87)</f>
        <v>12400</v>
      </c>
      <c r="I88" s="21" t="s">
        <v>279</v>
      </c>
    </row>
    <row r="89" ht="12.75">
      <c r="F89" s="277" t="s">
        <v>537</v>
      </c>
    </row>
    <row r="90" spans="1:10" ht="15.75">
      <c r="A90" s="158" t="s">
        <v>422</v>
      </c>
      <c r="B90" s="158"/>
      <c r="C90" s="235"/>
      <c r="D90" s="178"/>
      <c r="E90" s="178"/>
      <c r="F90" s="178"/>
      <c r="G90" s="178"/>
      <c r="H90" s="178"/>
      <c r="I90" s="178"/>
      <c r="J90" s="178"/>
    </row>
    <row r="91" spans="3:10" ht="15">
      <c r="C91" s="236"/>
      <c r="D91" s="237"/>
      <c r="E91" s="237"/>
      <c r="F91" s="237"/>
      <c r="G91" s="237"/>
      <c r="H91" s="238"/>
      <c r="I91" s="239"/>
      <c r="J91" s="240"/>
    </row>
    <row r="92" spans="1:10" ht="15">
      <c r="A92" s="141"/>
      <c r="B92" s="166"/>
      <c r="C92" s="166"/>
      <c r="D92" s="166"/>
      <c r="E92" s="166"/>
      <c r="F92" s="166"/>
      <c r="G92" s="166"/>
      <c r="H92" s="166"/>
      <c r="I92" s="166"/>
      <c r="J92" s="237"/>
    </row>
    <row r="93" spans="1:10" ht="15">
      <c r="A93" s="141"/>
      <c r="B93" s="166"/>
      <c r="C93" s="166"/>
      <c r="D93" s="166"/>
      <c r="E93" s="166"/>
      <c r="F93" s="166"/>
      <c r="G93" s="166"/>
      <c r="H93" s="166"/>
      <c r="I93" s="166"/>
      <c r="J93" s="237"/>
    </row>
    <row r="94" spans="1:10" ht="15">
      <c r="A94" s="141"/>
      <c r="B94" s="166"/>
      <c r="C94" s="166"/>
      <c r="D94" s="166"/>
      <c r="E94" s="166"/>
      <c r="F94" s="166"/>
      <c r="G94" s="166"/>
      <c r="H94" s="166"/>
      <c r="I94" s="166"/>
      <c r="J94" s="237"/>
    </row>
    <row r="95" spans="1:10" ht="15">
      <c r="A95" s="141"/>
      <c r="B95" s="166"/>
      <c r="C95" s="166"/>
      <c r="D95" s="166"/>
      <c r="E95" s="166"/>
      <c r="F95" s="166"/>
      <c r="G95" s="166"/>
      <c r="H95" s="166"/>
      <c r="I95" s="166"/>
      <c r="J95" s="235"/>
    </row>
    <row r="96" spans="1:10" ht="15">
      <c r="A96" s="141"/>
      <c r="B96" s="166"/>
      <c r="C96" s="166"/>
      <c r="D96" s="166"/>
      <c r="E96" s="166"/>
      <c r="F96" s="166"/>
      <c r="G96" s="166"/>
      <c r="H96" s="166"/>
      <c r="I96" s="166"/>
      <c r="J96" s="178"/>
    </row>
    <row r="97" spans="1:10" ht="15">
      <c r="A97" s="141"/>
      <c r="B97" s="166"/>
      <c r="C97" s="166"/>
      <c r="D97" s="166"/>
      <c r="E97" s="166"/>
      <c r="F97" s="166"/>
      <c r="G97" s="166"/>
      <c r="H97" s="166"/>
      <c r="I97" s="166"/>
      <c r="J97" s="240"/>
    </row>
    <row r="98" spans="1:10" ht="15">
      <c r="A98" s="141"/>
      <c r="B98" s="166"/>
      <c r="C98" s="166"/>
      <c r="D98" s="166"/>
      <c r="E98" s="166"/>
      <c r="F98" s="166"/>
      <c r="G98" s="166"/>
      <c r="H98" s="166"/>
      <c r="I98" s="166"/>
      <c r="J98" s="237"/>
    </row>
    <row r="99" spans="1:10" ht="15">
      <c r="A99" s="141"/>
      <c r="B99" s="166"/>
      <c r="C99" s="166"/>
      <c r="D99" s="166"/>
      <c r="E99" s="166"/>
      <c r="F99" s="166"/>
      <c r="G99" s="166"/>
      <c r="H99" s="166"/>
      <c r="I99" s="166"/>
      <c r="J99" s="237"/>
    </row>
    <row r="100" spans="1:10" ht="15">
      <c r="A100" s="141"/>
      <c r="B100" s="166"/>
      <c r="C100" s="166"/>
      <c r="D100" s="166"/>
      <c r="E100" s="166"/>
      <c r="F100" s="166"/>
      <c r="G100" s="166"/>
      <c r="H100" s="166"/>
      <c r="I100" s="166"/>
      <c r="J100" s="237"/>
    </row>
    <row r="101" spans="1:10" ht="15">
      <c r="A101" s="141"/>
      <c r="B101" s="166"/>
      <c r="C101" s="166"/>
      <c r="D101" s="166"/>
      <c r="E101" s="166"/>
      <c r="F101" s="166"/>
      <c r="G101" s="166"/>
      <c r="H101" s="166"/>
      <c r="I101" s="166"/>
      <c r="J101" s="235"/>
    </row>
    <row r="102" spans="1:10" ht="15">
      <c r="A102" s="141"/>
      <c r="B102" s="166"/>
      <c r="C102" s="166"/>
      <c r="D102" s="166"/>
      <c r="E102" s="166"/>
      <c r="F102" s="166"/>
      <c r="G102" s="166"/>
      <c r="H102" s="166"/>
      <c r="I102" s="166"/>
      <c r="J102" s="178"/>
    </row>
    <row r="103" spans="1:10" ht="15">
      <c r="A103" s="141"/>
      <c r="B103" s="166"/>
      <c r="C103" s="166"/>
      <c r="D103" s="166"/>
      <c r="E103" s="166"/>
      <c r="F103" s="166"/>
      <c r="G103" s="166"/>
      <c r="H103" s="166"/>
      <c r="I103" s="166"/>
      <c r="J103" s="240"/>
    </row>
    <row r="104" spans="1:10" ht="15">
      <c r="A104" s="141"/>
      <c r="B104" s="166"/>
      <c r="C104" s="166"/>
      <c r="D104" s="166"/>
      <c r="E104" s="166"/>
      <c r="F104" s="166"/>
      <c r="G104" s="166"/>
      <c r="H104" s="166"/>
      <c r="I104" s="166"/>
      <c r="J104" s="237"/>
    </row>
    <row r="105" spans="1:10" ht="15">
      <c r="A105" s="141"/>
      <c r="B105" s="166"/>
      <c r="C105" s="166"/>
      <c r="D105" s="166"/>
      <c r="E105" s="166"/>
      <c r="F105" s="166"/>
      <c r="G105" s="166"/>
      <c r="H105" s="166"/>
      <c r="I105" s="166"/>
      <c r="J105" s="237"/>
    </row>
    <row r="106" spans="1:10" ht="15">
      <c r="A106" s="141"/>
      <c r="B106" s="166"/>
      <c r="C106" s="166"/>
      <c r="D106" s="166"/>
      <c r="E106" s="166"/>
      <c r="F106" s="166"/>
      <c r="G106" s="166"/>
      <c r="H106" s="166"/>
      <c r="I106" s="166"/>
      <c r="J106" s="237"/>
    </row>
    <row r="107" spans="1:10" ht="15">
      <c r="A107" s="141"/>
      <c r="B107" s="166"/>
      <c r="C107" s="166"/>
      <c r="D107" s="166"/>
      <c r="E107" s="166"/>
      <c r="F107" s="166"/>
      <c r="G107" s="166"/>
      <c r="H107" s="166"/>
      <c r="I107" s="166"/>
      <c r="J107" s="235"/>
    </row>
    <row r="108" spans="1:10" ht="15">
      <c r="A108" s="141"/>
      <c r="B108" s="166"/>
      <c r="C108" s="166"/>
      <c r="D108" s="166"/>
      <c r="E108" s="166"/>
      <c r="F108" s="166"/>
      <c r="G108" s="166"/>
      <c r="H108" s="166"/>
      <c r="I108" s="166"/>
      <c r="J108" s="235"/>
    </row>
    <row r="109" spans="1:9" ht="15">
      <c r="A109" s="141"/>
      <c r="B109" s="166"/>
      <c r="C109" s="166"/>
      <c r="D109" s="166"/>
      <c r="E109" s="166"/>
      <c r="F109" s="166"/>
      <c r="G109" s="166"/>
      <c r="H109" s="166"/>
      <c r="I109" s="166"/>
    </row>
    <row r="111" spans="1:5" ht="15">
      <c r="A111" s="157" t="s">
        <v>271</v>
      </c>
      <c r="B111" s="5"/>
      <c r="C111" s="5"/>
      <c r="D111" s="5"/>
      <c r="E111" s="5"/>
    </row>
    <row r="112" spans="1:6" ht="12.75">
      <c r="A112" s="21" t="s">
        <v>306</v>
      </c>
      <c r="B112" s="5"/>
      <c r="C112" s="5"/>
      <c r="D112" s="5"/>
      <c r="E112" s="5"/>
      <c r="F112" s="21"/>
    </row>
    <row r="113" spans="1:6" ht="12.75">
      <c r="A113" s="21"/>
      <c r="B113" s="5"/>
      <c r="C113" s="5"/>
      <c r="D113" s="5"/>
      <c r="E113" s="5"/>
      <c r="F113" s="21"/>
    </row>
    <row r="114" spans="1:8" ht="12.75">
      <c r="A114" s="97" t="s">
        <v>92</v>
      </c>
      <c r="B114" s="97" t="s">
        <v>209</v>
      </c>
      <c r="C114" s="97" t="s">
        <v>92</v>
      </c>
      <c r="D114" s="97" t="s">
        <v>209</v>
      </c>
      <c r="E114" s="97" t="s">
        <v>92</v>
      </c>
      <c r="F114" s="97" t="s">
        <v>209</v>
      </c>
      <c r="G114" s="97" t="s">
        <v>92</v>
      </c>
      <c r="H114" s="97" t="s">
        <v>209</v>
      </c>
    </row>
    <row r="115" spans="1:8" ht="12.75">
      <c r="A115" s="97">
        <v>70</v>
      </c>
      <c r="B115" s="97">
        <v>27.4</v>
      </c>
      <c r="C115" s="97">
        <v>78</v>
      </c>
      <c r="D115" s="97">
        <v>20.3</v>
      </c>
      <c r="E115" s="97">
        <v>86</v>
      </c>
      <c r="F115" s="97">
        <v>14.1</v>
      </c>
      <c r="G115" s="97">
        <v>94</v>
      </c>
      <c r="H115" s="97">
        <v>9.1</v>
      </c>
    </row>
    <row r="116" spans="1:12" ht="12.75">
      <c r="A116" s="97">
        <v>71</v>
      </c>
      <c r="B116" s="97">
        <v>26.5</v>
      </c>
      <c r="C116" s="97">
        <v>79</v>
      </c>
      <c r="D116" s="97">
        <v>19.5</v>
      </c>
      <c r="E116" s="97">
        <v>87</v>
      </c>
      <c r="F116" s="97">
        <v>13.4</v>
      </c>
      <c r="G116" s="97">
        <v>95</v>
      </c>
      <c r="H116" s="97">
        <v>8.6</v>
      </c>
      <c r="I116" s="56"/>
      <c r="L116" s="56"/>
    </row>
    <row r="117" spans="1:12" ht="12.75">
      <c r="A117" s="97">
        <v>72</v>
      </c>
      <c r="B117" s="97">
        <v>25.6</v>
      </c>
      <c r="C117" s="97">
        <v>80</v>
      </c>
      <c r="D117" s="97">
        <v>18.7</v>
      </c>
      <c r="E117" s="97">
        <v>88</v>
      </c>
      <c r="F117" s="97">
        <v>12.7</v>
      </c>
      <c r="G117" s="97">
        <v>96</v>
      </c>
      <c r="H117" s="97">
        <v>8.1</v>
      </c>
      <c r="I117" s="92"/>
      <c r="L117" s="92"/>
    </row>
    <row r="118" spans="1:12" ht="12.75">
      <c r="A118" s="97">
        <v>73</v>
      </c>
      <c r="B118" s="97">
        <v>24.7</v>
      </c>
      <c r="C118" s="97">
        <v>81</v>
      </c>
      <c r="D118" s="97">
        <v>17.9</v>
      </c>
      <c r="E118" s="97">
        <v>89</v>
      </c>
      <c r="F118" s="97">
        <v>12</v>
      </c>
      <c r="G118" s="97">
        <v>97</v>
      </c>
      <c r="H118" s="97">
        <v>7.6</v>
      </c>
      <c r="I118" s="92"/>
      <c r="L118" s="92"/>
    </row>
    <row r="119" spans="1:12" ht="12.75">
      <c r="A119" s="97">
        <v>74</v>
      </c>
      <c r="B119" s="97">
        <v>23.8</v>
      </c>
      <c r="C119" s="97">
        <v>82</v>
      </c>
      <c r="D119" s="97">
        <v>17.1</v>
      </c>
      <c r="E119" s="97">
        <v>90</v>
      </c>
      <c r="F119" s="97">
        <v>11.4</v>
      </c>
      <c r="G119" s="97">
        <v>98</v>
      </c>
      <c r="H119" s="97">
        <v>7.1</v>
      </c>
      <c r="I119" s="92"/>
      <c r="L119" s="92"/>
    </row>
    <row r="120" spans="1:12" ht="12.75">
      <c r="A120" s="97">
        <v>75</v>
      </c>
      <c r="B120" s="97">
        <v>22.9</v>
      </c>
      <c r="C120" s="97">
        <v>83</v>
      </c>
      <c r="D120" s="97">
        <v>16.3</v>
      </c>
      <c r="E120" s="97">
        <v>91</v>
      </c>
      <c r="F120" s="97">
        <v>10.8</v>
      </c>
      <c r="G120" s="97">
        <v>99</v>
      </c>
      <c r="H120" s="97">
        <v>6.7</v>
      </c>
      <c r="I120" s="92"/>
      <c r="L120" s="92"/>
    </row>
    <row r="121" spans="1:12" ht="12.75">
      <c r="A121" s="97">
        <v>76</v>
      </c>
      <c r="B121" s="97">
        <v>22</v>
      </c>
      <c r="C121" s="97">
        <v>84</v>
      </c>
      <c r="D121" s="97">
        <v>15.5</v>
      </c>
      <c r="E121" s="97">
        <v>92</v>
      </c>
      <c r="F121" s="97">
        <v>10.2</v>
      </c>
      <c r="G121" s="97">
        <v>100</v>
      </c>
      <c r="H121" s="97">
        <v>6.3</v>
      </c>
      <c r="I121" s="92"/>
      <c r="L121" s="92"/>
    </row>
    <row r="122" spans="1:12" ht="12.75">
      <c r="A122" s="97">
        <v>77</v>
      </c>
      <c r="B122" s="97">
        <v>21.2</v>
      </c>
      <c r="C122" s="97">
        <v>85</v>
      </c>
      <c r="D122" s="97">
        <v>14.8</v>
      </c>
      <c r="E122" s="97">
        <v>93</v>
      </c>
      <c r="F122" s="97">
        <v>9.6</v>
      </c>
      <c r="G122" s="97">
        <v>101</v>
      </c>
      <c r="H122" s="97">
        <v>5.9</v>
      </c>
      <c r="I122" s="92"/>
      <c r="L122" s="92"/>
    </row>
    <row r="123" spans="9:12" ht="12.75">
      <c r="I123" s="92"/>
      <c r="L123" s="92"/>
    </row>
  </sheetData>
  <sheetProtection password="EA69" sheet="1" objects="1" scenarios="1"/>
  <hyperlinks>
    <hyperlink ref="J2" location="Instructions!A1" display="Return to Contents"/>
  </hyperlinks>
  <printOptions/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8.28125" style="0" customWidth="1"/>
    <col min="3" max="3" width="18.421875" style="0" customWidth="1"/>
    <col min="4" max="4" width="18.00390625" style="0" customWidth="1"/>
    <col min="5" max="5" width="11.421875" style="0" customWidth="1"/>
    <col min="6" max="6" width="10.8515625" style="0" customWidth="1"/>
    <col min="7" max="7" width="10.28125" style="0" customWidth="1"/>
    <col min="8" max="8" width="10.140625" style="0" customWidth="1"/>
    <col min="9" max="9" width="10.421875" style="0" customWidth="1"/>
    <col min="11" max="11" width="16.421875" style="0" customWidth="1"/>
  </cols>
  <sheetData>
    <row r="1" spans="1:11" ht="18">
      <c r="A1" s="17"/>
      <c r="B1" s="17"/>
      <c r="C1" s="28" t="s">
        <v>8</v>
      </c>
      <c r="D1" s="17"/>
      <c r="E1" s="17"/>
      <c r="F1" s="17" t="s">
        <v>9</v>
      </c>
      <c r="G1" s="48">
        <v>2015</v>
      </c>
      <c r="H1" s="17"/>
      <c r="I1" s="17"/>
      <c r="J1" s="102" t="s">
        <v>225</v>
      </c>
      <c r="K1" s="17"/>
    </row>
    <row r="2" spans="1:11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2.75">
      <c r="A3" s="17" t="s">
        <v>180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2.75">
      <c r="A5" s="17"/>
      <c r="B5" s="17"/>
      <c r="C5" s="17"/>
      <c r="D5" s="18" t="s">
        <v>57</v>
      </c>
      <c r="E5" s="19">
        <f aca="true" t="shared" si="0" ref="E5:J5">SUM(E7:E100)</f>
        <v>0</v>
      </c>
      <c r="F5" s="19">
        <f t="shared" si="0"/>
        <v>0</v>
      </c>
      <c r="G5" s="19">
        <f t="shared" si="0"/>
        <v>0</v>
      </c>
      <c r="H5" s="19">
        <f t="shared" si="0"/>
        <v>0</v>
      </c>
      <c r="I5" s="19">
        <f t="shared" si="0"/>
        <v>0</v>
      </c>
      <c r="J5" s="19">
        <f t="shared" si="0"/>
        <v>0</v>
      </c>
      <c r="K5" s="17"/>
    </row>
    <row r="6" spans="1:11" ht="42.75" customHeight="1">
      <c r="A6" s="63" t="s">
        <v>152</v>
      </c>
      <c r="B6" s="205" t="s">
        <v>10</v>
      </c>
      <c r="C6" s="205" t="s">
        <v>11</v>
      </c>
      <c r="D6" s="205" t="s">
        <v>12</v>
      </c>
      <c r="E6" s="205" t="s">
        <v>13</v>
      </c>
      <c r="F6" s="205" t="s">
        <v>14</v>
      </c>
      <c r="G6" s="205" t="s">
        <v>150</v>
      </c>
      <c r="H6" s="205" t="s">
        <v>149</v>
      </c>
      <c r="I6" s="205" t="s">
        <v>136</v>
      </c>
      <c r="J6" s="205" t="s">
        <v>137</v>
      </c>
      <c r="K6" s="205" t="s">
        <v>151</v>
      </c>
    </row>
    <row r="7" spans="1:11" ht="12.75">
      <c r="A7" s="40"/>
      <c r="B7" s="41"/>
      <c r="C7" s="40"/>
      <c r="D7" s="40"/>
      <c r="E7" s="42"/>
      <c r="F7" s="42"/>
      <c r="G7" s="42"/>
      <c r="H7" s="42"/>
      <c r="I7" s="42"/>
      <c r="J7" s="42"/>
      <c r="K7" s="38"/>
    </row>
    <row r="8" spans="1:11" ht="12.75">
      <c r="A8" s="40"/>
      <c r="B8" s="41"/>
      <c r="C8" s="40"/>
      <c r="D8" s="40"/>
      <c r="E8" s="42"/>
      <c r="F8" s="42"/>
      <c r="G8" s="42"/>
      <c r="H8" s="42"/>
      <c r="I8" s="42"/>
      <c r="J8" s="42"/>
      <c r="K8" s="38"/>
    </row>
    <row r="9" spans="1:11" ht="12.75">
      <c r="A9" s="40"/>
      <c r="B9" s="41"/>
      <c r="C9" s="40"/>
      <c r="D9" s="40"/>
      <c r="E9" s="42"/>
      <c r="F9" s="42"/>
      <c r="G9" s="42"/>
      <c r="H9" s="42"/>
      <c r="I9" s="42"/>
      <c r="J9" s="42"/>
      <c r="K9" s="38"/>
    </row>
    <row r="10" spans="1:11" ht="12.75">
      <c r="A10" s="40"/>
      <c r="B10" s="41"/>
      <c r="C10" s="40"/>
      <c r="D10" s="40"/>
      <c r="E10" s="42"/>
      <c r="F10" s="42"/>
      <c r="G10" s="42"/>
      <c r="H10" s="42"/>
      <c r="I10" s="42"/>
      <c r="J10" s="42"/>
      <c r="K10" s="38"/>
    </row>
    <row r="11" spans="1:11" ht="12.75">
      <c r="A11" s="40"/>
      <c r="B11" s="41"/>
      <c r="C11" s="40"/>
      <c r="D11" s="40"/>
      <c r="E11" s="42"/>
      <c r="F11" s="42"/>
      <c r="G11" s="42"/>
      <c r="H11" s="42"/>
      <c r="I11" s="42"/>
      <c r="J11" s="42"/>
      <c r="K11" s="38"/>
    </row>
    <row r="12" spans="1:11" ht="12.75">
      <c r="A12" s="40"/>
      <c r="B12" s="41"/>
      <c r="C12" s="40"/>
      <c r="D12" s="40"/>
      <c r="E12" s="42"/>
      <c r="F12" s="42"/>
      <c r="G12" s="42"/>
      <c r="H12" s="42"/>
      <c r="I12" s="42"/>
      <c r="J12" s="42"/>
      <c r="K12" s="38"/>
    </row>
    <row r="13" spans="1:11" ht="12.75">
      <c r="A13" s="40"/>
      <c r="B13" s="41"/>
      <c r="C13" s="40"/>
      <c r="D13" s="40"/>
      <c r="E13" s="42"/>
      <c r="F13" s="42"/>
      <c r="G13" s="42"/>
      <c r="H13" s="42"/>
      <c r="I13" s="42"/>
      <c r="J13" s="42"/>
      <c r="K13" s="38"/>
    </row>
    <row r="14" spans="1:11" ht="12.75">
      <c r="A14" s="40"/>
      <c r="B14" s="41"/>
      <c r="C14" s="40"/>
      <c r="D14" s="40"/>
      <c r="E14" s="42"/>
      <c r="F14" s="42"/>
      <c r="G14" s="42"/>
      <c r="H14" s="42"/>
      <c r="I14" s="42"/>
      <c r="J14" s="42"/>
      <c r="K14" s="38"/>
    </row>
    <row r="15" spans="1:11" ht="12.75">
      <c r="A15" s="40"/>
      <c r="B15" s="41"/>
      <c r="C15" s="40"/>
      <c r="D15" s="40"/>
      <c r="E15" s="42"/>
      <c r="F15" s="42"/>
      <c r="G15" s="42"/>
      <c r="H15" s="42"/>
      <c r="I15" s="42"/>
      <c r="J15" s="42"/>
      <c r="K15" s="38"/>
    </row>
    <row r="16" spans="1:11" ht="12.75">
      <c r="A16" s="40"/>
      <c r="B16" s="41"/>
      <c r="C16" s="40"/>
      <c r="D16" s="40"/>
      <c r="E16" s="42"/>
      <c r="F16" s="42"/>
      <c r="G16" s="42"/>
      <c r="H16" s="42"/>
      <c r="I16" s="42"/>
      <c r="J16" s="42"/>
      <c r="K16" s="38"/>
    </row>
    <row r="17" spans="1:11" ht="12.75">
      <c r="A17" s="40"/>
      <c r="B17" s="41"/>
      <c r="C17" s="40"/>
      <c r="D17" s="40"/>
      <c r="E17" s="42"/>
      <c r="F17" s="42"/>
      <c r="G17" s="42"/>
      <c r="H17" s="42"/>
      <c r="I17" s="42"/>
      <c r="J17" s="42"/>
      <c r="K17" s="38"/>
    </row>
    <row r="18" spans="1:11" ht="12.75">
      <c r="A18" s="40"/>
      <c r="B18" s="41"/>
      <c r="C18" s="40"/>
      <c r="D18" s="40"/>
      <c r="E18" s="42"/>
      <c r="F18" s="42"/>
      <c r="G18" s="42"/>
      <c r="H18" s="42"/>
      <c r="I18" s="42"/>
      <c r="J18" s="42"/>
      <c r="K18" s="38"/>
    </row>
    <row r="19" spans="1:11" ht="12.75">
      <c r="A19" s="40"/>
      <c r="B19" s="41"/>
      <c r="C19" s="40"/>
      <c r="D19" s="40"/>
      <c r="E19" s="42"/>
      <c r="F19" s="42"/>
      <c r="G19" s="42"/>
      <c r="H19" s="42"/>
      <c r="I19" s="42"/>
      <c r="J19" s="42"/>
      <c r="K19" s="38"/>
    </row>
    <row r="20" spans="1:11" ht="12.75">
      <c r="A20" s="40"/>
      <c r="B20" s="41"/>
      <c r="C20" s="40"/>
      <c r="D20" s="40"/>
      <c r="E20" s="42"/>
      <c r="F20" s="42"/>
      <c r="G20" s="42"/>
      <c r="H20" s="42"/>
      <c r="I20" s="42"/>
      <c r="J20" s="42"/>
      <c r="K20" s="38"/>
    </row>
    <row r="21" spans="1:11" ht="12.75">
      <c r="A21" s="40"/>
      <c r="B21" s="41"/>
      <c r="C21" s="40"/>
      <c r="D21" s="40"/>
      <c r="E21" s="42"/>
      <c r="F21" s="42"/>
      <c r="G21" s="42"/>
      <c r="H21" s="42"/>
      <c r="I21" s="42"/>
      <c r="J21" s="42"/>
      <c r="K21" s="38"/>
    </row>
    <row r="22" spans="1:11" ht="12.75">
      <c r="A22" s="40"/>
      <c r="B22" s="41"/>
      <c r="C22" s="40"/>
      <c r="D22" s="40"/>
      <c r="E22" s="42"/>
      <c r="F22" s="42"/>
      <c r="G22" s="42"/>
      <c r="H22" s="42"/>
      <c r="I22" s="42"/>
      <c r="J22" s="42"/>
      <c r="K22" s="38"/>
    </row>
    <row r="23" spans="1:11" ht="12.75">
      <c r="A23" s="40"/>
      <c r="B23" s="41"/>
      <c r="C23" s="40"/>
      <c r="D23" s="40"/>
      <c r="E23" s="42"/>
      <c r="F23" s="42"/>
      <c r="G23" s="42"/>
      <c r="H23" s="42"/>
      <c r="I23" s="42"/>
      <c r="J23" s="42"/>
      <c r="K23" s="38"/>
    </row>
    <row r="24" spans="1:11" ht="12.75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</row>
    <row r="25" spans="1:11" ht="12.75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12.75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</row>
    <row r="27" spans="1:11" ht="12.75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12.75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</row>
    <row r="29" spans="1:11" ht="12.75">
      <c r="A29" s="38"/>
      <c r="B29" s="44"/>
      <c r="C29" s="38"/>
      <c r="D29" s="38"/>
      <c r="E29" s="38"/>
      <c r="F29" s="38"/>
      <c r="G29" s="38"/>
      <c r="H29" s="38"/>
      <c r="I29" s="38"/>
      <c r="J29" s="38"/>
      <c r="K29" s="38"/>
    </row>
    <row r="30" spans="1:11" ht="12.75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</row>
    <row r="31" spans="1:11" ht="12.75">
      <c r="A31" s="38"/>
      <c r="B31" s="44"/>
      <c r="C31" s="38"/>
      <c r="D31" s="38"/>
      <c r="E31" s="38"/>
      <c r="F31" s="38"/>
      <c r="G31" s="38"/>
      <c r="H31" s="38"/>
      <c r="I31" s="38"/>
      <c r="J31" s="38"/>
      <c r="K31" s="38"/>
    </row>
    <row r="32" spans="1:11" ht="12.75">
      <c r="A32" s="38"/>
      <c r="B32" s="44"/>
      <c r="C32" s="38"/>
      <c r="D32" s="38"/>
      <c r="E32" s="38"/>
      <c r="F32" s="38"/>
      <c r="G32" s="38"/>
      <c r="H32" s="38"/>
      <c r="I32" s="38"/>
      <c r="J32" s="38"/>
      <c r="K32" s="38"/>
    </row>
    <row r="33" spans="1:11" ht="12.75">
      <c r="A33" s="38"/>
      <c r="B33" s="44"/>
      <c r="C33" s="38"/>
      <c r="D33" s="38"/>
      <c r="E33" s="38"/>
      <c r="F33" s="38"/>
      <c r="G33" s="38"/>
      <c r="H33" s="38"/>
      <c r="I33" s="38"/>
      <c r="J33" s="38"/>
      <c r="K33" s="38"/>
    </row>
    <row r="34" spans="1:11" ht="12.75">
      <c r="A34" s="38"/>
      <c r="B34" s="44"/>
      <c r="C34" s="38"/>
      <c r="D34" s="38"/>
      <c r="E34" s="38"/>
      <c r="F34" s="38"/>
      <c r="G34" s="38"/>
      <c r="H34" s="38"/>
      <c r="I34" s="38"/>
      <c r="J34" s="38"/>
      <c r="K34" s="38"/>
    </row>
    <row r="35" spans="1:11" ht="12.75">
      <c r="A35" s="38"/>
      <c r="B35" s="44"/>
      <c r="C35" s="38"/>
      <c r="D35" s="38"/>
      <c r="E35" s="38"/>
      <c r="F35" s="38"/>
      <c r="G35" s="38"/>
      <c r="H35" s="38"/>
      <c r="I35" s="38"/>
      <c r="J35" s="38"/>
      <c r="K35" s="38"/>
    </row>
    <row r="36" spans="1:11" ht="12.75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</row>
    <row r="37" spans="1:11" ht="12.75">
      <c r="A37" s="38"/>
      <c r="B37" s="44"/>
      <c r="C37" s="38"/>
      <c r="D37" s="38"/>
      <c r="E37" s="38"/>
      <c r="F37" s="38"/>
      <c r="G37" s="38"/>
      <c r="H37" s="38"/>
      <c r="I37" s="38"/>
      <c r="J37" s="38"/>
      <c r="K37" s="38"/>
    </row>
    <row r="38" spans="1:11" ht="12.75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</row>
    <row r="39" spans="1:11" ht="12.75">
      <c r="A39" s="38"/>
      <c r="B39" s="44"/>
      <c r="C39" s="38"/>
      <c r="D39" s="38"/>
      <c r="E39" s="38"/>
      <c r="F39" s="38"/>
      <c r="G39" s="38"/>
      <c r="H39" s="38"/>
      <c r="I39" s="38"/>
      <c r="J39" s="38"/>
      <c r="K39" s="38"/>
    </row>
    <row r="40" spans="1:11" ht="12.75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</row>
    <row r="41" spans="1:11" ht="12.75">
      <c r="A41" s="38"/>
      <c r="B41" s="44"/>
      <c r="C41" s="38"/>
      <c r="D41" s="38"/>
      <c r="E41" s="38"/>
      <c r="F41" s="38"/>
      <c r="G41" s="38"/>
      <c r="H41" s="38"/>
      <c r="I41" s="38"/>
      <c r="J41" s="38"/>
      <c r="K41" s="38"/>
    </row>
    <row r="42" spans="1:11" ht="12.75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</row>
    <row r="43" spans="1:11" ht="12.75">
      <c r="A43" s="38"/>
      <c r="B43" s="44"/>
      <c r="C43" s="38"/>
      <c r="D43" s="38"/>
      <c r="E43" s="38"/>
      <c r="F43" s="38"/>
      <c r="G43" s="38"/>
      <c r="H43" s="38"/>
      <c r="I43" s="38"/>
      <c r="J43" s="38"/>
      <c r="K43" s="38"/>
    </row>
    <row r="44" spans="1:11" ht="12.75">
      <c r="A44" s="38"/>
      <c r="B44" s="44"/>
      <c r="C44" s="38"/>
      <c r="D44" s="38"/>
      <c r="E44" s="38"/>
      <c r="F44" s="38"/>
      <c r="G44" s="38"/>
      <c r="H44" s="38"/>
      <c r="I44" s="38"/>
      <c r="J44" s="38"/>
      <c r="K44" s="38"/>
    </row>
    <row r="45" spans="1:11" ht="12.75">
      <c r="A45" s="38"/>
      <c r="B45" s="44"/>
      <c r="C45" s="38"/>
      <c r="D45" s="38"/>
      <c r="E45" s="38"/>
      <c r="F45" s="38"/>
      <c r="G45" s="38"/>
      <c r="H45" s="38"/>
      <c r="I45" s="38"/>
      <c r="J45" s="38"/>
      <c r="K45" s="38"/>
    </row>
    <row r="46" spans="1:11" ht="12.75">
      <c r="A46" s="38"/>
      <c r="B46" s="44"/>
      <c r="C46" s="38"/>
      <c r="D46" s="38"/>
      <c r="E46" s="38"/>
      <c r="F46" s="38"/>
      <c r="G46" s="38"/>
      <c r="H46" s="38"/>
      <c r="I46" s="38"/>
      <c r="J46" s="38"/>
      <c r="K46" s="38"/>
    </row>
    <row r="47" spans="1:11" ht="12.75">
      <c r="A47" s="38"/>
      <c r="B47" s="44"/>
      <c r="C47" s="38"/>
      <c r="D47" s="38"/>
      <c r="E47" s="38"/>
      <c r="F47" s="38"/>
      <c r="G47" s="38"/>
      <c r="H47" s="38"/>
      <c r="I47" s="38"/>
      <c r="J47" s="38"/>
      <c r="K47" s="38"/>
    </row>
    <row r="48" spans="1:11" ht="12.75">
      <c r="A48" s="38"/>
      <c r="B48" s="44"/>
      <c r="C48" s="38"/>
      <c r="D48" s="38"/>
      <c r="E48" s="38"/>
      <c r="F48" s="38"/>
      <c r="G48" s="38"/>
      <c r="H48" s="38"/>
      <c r="I48" s="38"/>
      <c r="J48" s="38"/>
      <c r="K48" s="38"/>
    </row>
    <row r="49" spans="1:11" ht="12.75">
      <c r="A49" s="38"/>
      <c r="B49" s="44"/>
      <c r="C49" s="38"/>
      <c r="D49" s="38"/>
      <c r="E49" s="38"/>
      <c r="F49" s="38"/>
      <c r="G49" s="38"/>
      <c r="H49" s="38"/>
      <c r="I49" s="38"/>
      <c r="J49" s="38"/>
      <c r="K49" s="38"/>
    </row>
    <row r="50" spans="1:11" ht="12.75">
      <c r="A50" s="38"/>
      <c r="B50" s="44"/>
      <c r="C50" s="38"/>
      <c r="D50" s="38"/>
      <c r="E50" s="38"/>
      <c r="F50" s="38"/>
      <c r="G50" s="38"/>
      <c r="H50" s="38"/>
      <c r="I50" s="38"/>
      <c r="J50" s="38"/>
      <c r="K50" s="38"/>
    </row>
    <row r="51" spans="1:11" ht="12.75">
      <c r="A51" s="38"/>
      <c r="B51" s="44"/>
      <c r="C51" s="38"/>
      <c r="D51" s="38"/>
      <c r="E51" s="38"/>
      <c r="F51" s="38"/>
      <c r="G51" s="38"/>
      <c r="H51" s="38"/>
      <c r="I51" s="38"/>
      <c r="J51" s="38"/>
      <c r="K51" s="38"/>
    </row>
    <row r="52" spans="1:11" ht="12.75">
      <c r="A52" s="38"/>
      <c r="B52" s="44"/>
      <c r="C52" s="38"/>
      <c r="D52" s="38"/>
      <c r="E52" s="38"/>
      <c r="F52" s="38"/>
      <c r="G52" s="38"/>
      <c r="H52" s="38"/>
      <c r="I52" s="38"/>
      <c r="J52" s="38"/>
      <c r="K52" s="38"/>
    </row>
    <row r="53" spans="1:11" ht="12.75">
      <c r="A53" s="38"/>
      <c r="B53" s="44"/>
      <c r="C53" s="38"/>
      <c r="D53" s="38"/>
      <c r="E53" s="38"/>
      <c r="F53" s="38"/>
      <c r="G53" s="38"/>
      <c r="H53" s="38"/>
      <c r="I53" s="38"/>
      <c r="J53" s="38"/>
      <c r="K53" s="38"/>
    </row>
    <row r="54" spans="1:11" ht="12.75">
      <c r="A54" s="38"/>
      <c r="B54" s="44"/>
      <c r="C54" s="38"/>
      <c r="D54" s="38"/>
      <c r="E54" s="38"/>
      <c r="F54" s="38"/>
      <c r="G54" s="38"/>
      <c r="H54" s="38"/>
      <c r="I54" s="38"/>
      <c r="J54" s="38"/>
      <c r="K54" s="38"/>
    </row>
    <row r="55" spans="1:11" ht="12.75">
      <c r="A55" s="38"/>
      <c r="B55" s="44"/>
      <c r="C55" s="38"/>
      <c r="D55" s="38"/>
      <c r="E55" s="38"/>
      <c r="F55" s="38"/>
      <c r="G55" s="38"/>
      <c r="H55" s="38"/>
      <c r="I55" s="38"/>
      <c r="J55" s="38"/>
      <c r="K55" s="38"/>
    </row>
    <row r="56" spans="1:11" ht="12.75">
      <c r="A56" s="38"/>
      <c r="B56" s="44"/>
      <c r="C56" s="38"/>
      <c r="D56" s="38"/>
      <c r="E56" s="38"/>
      <c r="F56" s="38"/>
      <c r="G56" s="38"/>
      <c r="H56" s="38"/>
      <c r="I56" s="38"/>
      <c r="J56" s="38"/>
      <c r="K56" s="38"/>
    </row>
    <row r="57" spans="1:11" ht="12.75">
      <c r="A57" s="38"/>
      <c r="B57" s="44"/>
      <c r="C57" s="38"/>
      <c r="D57" s="38"/>
      <c r="E57" s="38"/>
      <c r="F57" s="38"/>
      <c r="G57" s="38"/>
      <c r="H57" s="38"/>
      <c r="I57" s="38"/>
      <c r="J57" s="38"/>
      <c r="K57" s="38"/>
    </row>
    <row r="58" spans="1:11" ht="12.75">
      <c r="A58" s="38"/>
      <c r="B58" s="44"/>
      <c r="C58" s="38"/>
      <c r="D58" s="38"/>
      <c r="E58" s="38"/>
      <c r="F58" s="38"/>
      <c r="G58" s="38"/>
      <c r="H58" s="38"/>
      <c r="I58" s="38"/>
      <c r="J58" s="38"/>
      <c r="K58" s="38"/>
    </row>
    <row r="59" spans="1:11" ht="12.75">
      <c r="A59" s="38"/>
      <c r="B59" s="44"/>
      <c r="C59" s="38"/>
      <c r="D59" s="38"/>
      <c r="E59" s="38"/>
      <c r="F59" s="38"/>
      <c r="G59" s="38"/>
      <c r="H59" s="38"/>
      <c r="I59" s="38"/>
      <c r="J59" s="38"/>
      <c r="K59" s="38"/>
    </row>
    <row r="60" spans="1:11" ht="12.75">
      <c r="A60" s="38"/>
      <c r="B60" s="44"/>
      <c r="C60" s="38"/>
      <c r="D60" s="38"/>
      <c r="E60" s="38"/>
      <c r="F60" s="38"/>
      <c r="G60" s="38"/>
      <c r="H60" s="38"/>
      <c r="I60" s="38"/>
      <c r="J60" s="38"/>
      <c r="K60" s="38"/>
    </row>
    <row r="61" spans="1:11" ht="12.75">
      <c r="A61" s="38"/>
      <c r="B61" s="44"/>
      <c r="C61" s="38"/>
      <c r="D61" s="38"/>
      <c r="E61" s="38"/>
      <c r="F61" s="38"/>
      <c r="G61" s="38"/>
      <c r="H61" s="38"/>
      <c r="I61" s="38"/>
      <c r="J61" s="38"/>
      <c r="K61" s="38"/>
    </row>
    <row r="62" spans="1:11" ht="12.75">
      <c r="A62" s="38"/>
      <c r="B62" s="44"/>
      <c r="C62" s="38"/>
      <c r="D62" s="38"/>
      <c r="E62" s="38"/>
      <c r="F62" s="38"/>
      <c r="G62" s="38"/>
      <c r="H62" s="38"/>
      <c r="I62" s="38"/>
      <c r="J62" s="38"/>
      <c r="K62" s="38"/>
    </row>
    <row r="63" spans="1:11" ht="12.75">
      <c r="A63" s="38"/>
      <c r="B63" s="44"/>
      <c r="C63" s="38"/>
      <c r="D63" s="38"/>
      <c r="E63" s="38"/>
      <c r="F63" s="38"/>
      <c r="G63" s="38"/>
      <c r="H63" s="38"/>
      <c r="I63" s="38"/>
      <c r="J63" s="38"/>
      <c r="K63" s="38"/>
    </row>
    <row r="64" spans="1:11" ht="12.75">
      <c r="A64" s="38"/>
      <c r="B64" s="44"/>
      <c r="C64" s="38"/>
      <c r="D64" s="38"/>
      <c r="E64" s="38"/>
      <c r="F64" s="38"/>
      <c r="G64" s="38"/>
      <c r="H64" s="38"/>
      <c r="I64" s="38"/>
      <c r="J64" s="38"/>
      <c r="K64" s="38"/>
    </row>
    <row r="65" spans="1:11" ht="12.75">
      <c r="A65" s="38"/>
      <c r="B65" s="44"/>
      <c r="C65" s="38"/>
      <c r="D65" s="38"/>
      <c r="E65" s="38"/>
      <c r="F65" s="38"/>
      <c r="G65" s="38"/>
      <c r="H65" s="38"/>
      <c r="I65" s="38"/>
      <c r="J65" s="38"/>
      <c r="K65" s="38"/>
    </row>
    <row r="66" spans="1:11" ht="12.75">
      <c r="A66" s="38"/>
      <c r="B66" s="44"/>
      <c r="C66" s="38"/>
      <c r="D66" s="38"/>
      <c r="E66" s="38"/>
      <c r="F66" s="38"/>
      <c r="G66" s="38"/>
      <c r="H66" s="38"/>
      <c r="I66" s="38"/>
      <c r="J66" s="38"/>
      <c r="K66" s="38"/>
    </row>
    <row r="67" spans="1:11" ht="12.75">
      <c r="A67" s="38"/>
      <c r="B67" s="44"/>
      <c r="C67" s="38"/>
      <c r="D67" s="38"/>
      <c r="E67" s="38"/>
      <c r="F67" s="38"/>
      <c r="G67" s="38"/>
      <c r="H67" s="38"/>
      <c r="I67" s="38"/>
      <c r="J67" s="38"/>
      <c r="K67" s="38"/>
    </row>
    <row r="68" spans="1:11" ht="12.75">
      <c r="A68" s="38"/>
      <c r="B68" s="44"/>
      <c r="C68" s="38"/>
      <c r="D68" s="38"/>
      <c r="E68" s="38"/>
      <c r="F68" s="38"/>
      <c r="G68" s="38"/>
      <c r="H68" s="38"/>
      <c r="I68" s="38"/>
      <c r="J68" s="38"/>
      <c r="K68" s="38"/>
    </row>
    <row r="69" spans="1:11" ht="12.75">
      <c r="A69" s="38"/>
      <c r="B69" s="44"/>
      <c r="C69" s="38"/>
      <c r="D69" s="38"/>
      <c r="E69" s="38"/>
      <c r="F69" s="38"/>
      <c r="G69" s="38"/>
      <c r="H69" s="38"/>
      <c r="I69" s="38"/>
      <c r="J69" s="38"/>
      <c r="K69" s="38"/>
    </row>
    <row r="70" spans="1:11" ht="12.75">
      <c r="A70" s="38"/>
      <c r="B70" s="44"/>
      <c r="C70" s="38"/>
      <c r="D70" s="38"/>
      <c r="E70" s="38"/>
      <c r="F70" s="38"/>
      <c r="G70" s="38"/>
      <c r="H70" s="38"/>
      <c r="I70" s="38"/>
      <c r="J70" s="38"/>
      <c r="K70" s="38"/>
    </row>
    <row r="71" spans="1:11" ht="12.75">
      <c r="A71" s="38"/>
      <c r="B71" s="44"/>
      <c r="C71" s="38"/>
      <c r="D71" s="38"/>
      <c r="E71" s="38"/>
      <c r="F71" s="38"/>
      <c r="G71" s="38"/>
      <c r="H71" s="38"/>
      <c r="I71" s="38"/>
      <c r="J71" s="38"/>
      <c r="K71" s="38"/>
    </row>
    <row r="72" spans="1:11" ht="12.75">
      <c r="A72" s="38"/>
      <c r="B72" s="44"/>
      <c r="C72" s="38"/>
      <c r="D72" s="38"/>
      <c r="E72" s="38"/>
      <c r="F72" s="38"/>
      <c r="G72" s="38"/>
      <c r="H72" s="38"/>
      <c r="I72" s="38"/>
      <c r="J72" s="38"/>
      <c r="K72" s="38"/>
    </row>
    <row r="73" spans="1:11" ht="12.75">
      <c r="A73" s="38"/>
      <c r="B73" s="44"/>
      <c r="C73" s="38"/>
      <c r="D73" s="38"/>
      <c r="E73" s="38"/>
      <c r="F73" s="38"/>
      <c r="G73" s="38"/>
      <c r="H73" s="38"/>
      <c r="I73" s="38"/>
      <c r="J73" s="38"/>
      <c r="K73" s="38"/>
    </row>
    <row r="74" spans="1:11" ht="12.75">
      <c r="A74" s="38"/>
      <c r="B74" s="44"/>
      <c r="C74" s="38"/>
      <c r="D74" s="38"/>
      <c r="E74" s="38"/>
      <c r="F74" s="38"/>
      <c r="G74" s="38"/>
      <c r="H74" s="38"/>
      <c r="I74" s="38"/>
      <c r="J74" s="38"/>
      <c r="K74" s="38"/>
    </row>
    <row r="75" spans="1:11" ht="12.75">
      <c r="A75" s="38"/>
      <c r="B75" s="44"/>
      <c r="C75" s="38"/>
      <c r="D75" s="38"/>
      <c r="E75" s="38"/>
      <c r="F75" s="38"/>
      <c r="G75" s="38"/>
      <c r="H75" s="38"/>
      <c r="I75" s="38"/>
      <c r="J75" s="38"/>
      <c r="K75" s="38"/>
    </row>
    <row r="76" spans="1:11" ht="12.75">
      <c r="A76" s="38"/>
      <c r="B76" s="44"/>
      <c r="C76" s="38"/>
      <c r="D76" s="38"/>
      <c r="E76" s="38"/>
      <c r="F76" s="38"/>
      <c r="G76" s="38"/>
      <c r="H76" s="38"/>
      <c r="I76" s="38"/>
      <c r="J76" s="38"/>
      <c r="K76" s="38"/>
    </row>
    <row r="77" spans="1:11" ht="12.75">
      <c r="A77" s="38"/>
      <c r="B77" s="44"/>
      <c r="C77" s="38"/>
      <c r="D77" s="38"/>
      <c r="E77" s="38"/>
      <c r="F77" s="38"/>
      <c r="G77" s="38"/>
      <c r="H77" s="38"/>
      <c r="I77" s="38"/>
      <c r="J77" s="38"/>
      <c r="K77" s="38"/>
    </row>
    <row r="78" spans="1:11" ht="12.75">
      <c r="A78" s="38"/>
      <c r="B78" s="44"/>
      <c r="C78" s="38"/>
      <c r="D78" s="38"/>
      <c r="E78" s="38"/>
      <c r="F78" s="38"/>
      <c r="G78" s="38"/>
      <c r="H78" s="38"/>
      <c r="I78" s="38"/>
      <c r="J78" s="38"/>
      <c r="K78" s="38"/>
    </row>
    <row r="79" spans="1:11" ht="12.75">
      <c r="A79" s="38"/>
      <c r="B79" s="44"/>
      <c r="C79" s="38"/>
      <c r="D79" s="38"/>
      <c r="E79" s="38"/>
      <c r="F79" s="38"/>
      <c r="G79" s="38"/>
      <c r="H79" s="38"/>
      <c r="I79" s="38"/>
      <c r="J79" s="38"/>
      <c r="K79" s="38"/>
    </row>
    <row r="80" spans="1:11" ht="12.75">
      <c r="A80" s="38"/>
      <c r="B80" s="44"/>
      <c r="C80" s="38"/>
      <c r="D80" s="38"/>
      <c r="E80" s="38"/>
      <c r="F80" s="38"/>
      <c r="G80" s="38"/>
      <c r="H80" s="38"/>
      <c r="I80" s="38"/>
      <c r="J80" s="38"/>
      <c r="K80" s="38"/>
    </row>
    <row r="81" spans="1:11" ht="12.75">
      <c r="A81" s="38"/>
      <c r="B81" s="44"/>
      <c r="C81" s="38"/>
      <c r="D81" s="38"/>
      <c r="E81" s="38"/>
      <c r="F81" s="38"/>
      <c r="G81" s="38"/>
      <c r="H81" s="38"/>
      <c r="I81" s="38"/>
      <c r="J81" s="38"/>
      <c r="K81" s="38"/>
    </row>
    <row r="82" spans="1:11" ht="12.75">
      <c r="A82" s="38"/>
      <c r="B82" s="44"/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>
      <c r="A83" s="38"/>
      <c r="B83" s="44"/>
      <c r="C83" s="38"/>
      <c r="D83" s="38"/>
      <c r="E83" s="38"/>
      <c r="F83" s="38"/>
      <c r="G83" s="38"/>
      <c r="H83" s="38"/>
      <c r="I83" s="38"/>
      <c r="J83" s="38"/>
      <c r="K83" s="38"/>
    </row>
    <row r="84" spans="1:11" ht="12.75">
      <c r="A84" s="38"/>
      <c r="B84" s="44"/>
      <c r="C84" s="38"/>
      <c r="D84" s="38"/>
      <c r="E84" s="38"/>
      <c r="F84" s="38"/>
      <c r="G84" s="38"/>
      <c r="H84" s="38"/>
      <c r="I84" s="38"/>
      <c r="J84" s="38"/>
      <c r="K84" s="38"/>
    </row>
    <row r="85" spans="1:11" ht="12.75">
      <c r="A85" s="38"/>
      <c r="B85" s="44"/>
      <c r="C85" s="38"/>
      <c r="D85" s="38"/>
      <c r="E85" s="38"/>
      <c r="F85" s="38"/>
      <c r="G85" s="38"/>
      <c r="H85" s="38"/>
      <c r="I85" s="38"/>
      <c r="J85" s="38"/>
      <c r="K85" s="38"/>
    </row>
    <row r="86" spans="1:11" ht="12.75">
      <c r="A86" s="38"/>
      <c r="B86" s="44"/>
      <c r="C86" s="38"/>
      <c r="D86" s="38"/>
      <c r="E86" s="38"/>
      <c r="F86" s="38"/>
      <c r="G86" s="38"/>
      <c r="H86" s="38"/>
      <c r="I86" s="38"/>
      <c r="J86" s="38"/>
      <c r="K86" s="38"/>
    </row>
    <row r="87" spans="1:11" ht="12.75">
      <c r="A87" s="38"/>
      <c r="B87" s="44"/>
      <c r="C87" s="38"/>
      <c r="D87" s="38"/>
      <c r="E87" s="38"/>
      <c r="F87" s="38"/>
      <c r="G87" s="38"/>
      <c r="H87" s="38"/>
      <c r="I87" s="38"/>
      <c r="J87" s="38"/>
      <c r="K87" s="38"/>
    </row>
    <row r="88" spans="1:11" ht="12.75">
      <c r="A88" s="38"/>
      <c r="B88" s="44"/>
      <c r="C88" s="38"/>
      <c r="D88" s="38"/>
      <c r="E88" s="38"/>
      <c r="F88" s="38"/>
      <c r="G88" s="38"/>
      <c r="H88" s="38"/>
      <c r="I88" s="38"/>
      <c r="J88" s="38"/>
      <c r="K88" s="38"/>
    </row>
    <row r="89" spans="1:11" ht="12.75">
      <c r="A89" s="38"/>
      <c r="B89" s="44"/>
      <c r="C89" s="38"/>
      <c r="D89" s="38"/>
      <c r="E89" s="38"/>
      <c r="F89" s="38"/>
      <c r="G89" s="38"/>
      <c r="H89" s="38"/>
      <c r="I89" s="38"/>
      <c r="J89" s="38"/>
      <c r="K89" s="38"/>
    </row>
    <row r="90" spans="1:11" ht="12.75">
      <c r="A90" s="38"/>
      <c r="B90" s="44"/>
      <c r="C90" s="38"/>
      <c r="D90" s="38"/>
      <c r="E90" s="38"/>
      <c r="F90" s="38"/>
      <c r="G90" s="38"/>
      <c r="H90" s="38"/>
      <c r="I90" s="38"/>
      <c r="J90" s="38"/>
      <c r="K90" s="38"/>
    </row>
    <row r="91" spans="1:11" ht="12.75">
      <c r="A91" s="38"/>
      <c r="B91" s="44"/>
      <c r="C91" s="38"/>
      <c r="D91" s="38"/>
      <c r="E91" s="38"/>
      <c r="F91" s="38"/>
      <c r="G91" s="38"/>
      <c r="H91" s="38"/>
      <c r="I91" s="38"/>
      <c r="J91" s="38"/>
      <c r="K91" s="38"/>
    </row>
    <row r="92" spans="1:11" ht="12.75">
      <c r="A92" s="38"/>
      <c r="B92" s="44"/>
      <c r="C92" s="38"/>
      <c r="D92" s="38"/>
      <c r="E92" s="38"/>
      <c r="F92" s="38"/>
      <c r="G92" s="38"/>
      <c r="H92" s="38"/>
      <c r="I92" s="38"/>
      <c r="J92" s="38"/>
      <c r="K92" s="38"/>
    </row>
    <row r="93" spans="1:11" ht="12.75">
      <c r="A93" s="38"/>
      <c r="B93" s="44"/>
      <c r="C93" s="38"/>
      <c r="D93" s="38"/>
      <c r="E93" s="38"/>
      <c r="F93" s="38"/>
      <c r="G93" s="38"/>
      <c r="H93" s="38"/>
      <c r="I93" s="38"/>
      <c r="J93" s="38"/>
      <c r="K93" s="38"/>
    </row>
    <row r="94" spans="1:11" ht="12.75">
      <c r="A94" s="38"/>
      <c r="B94" s="44"/>
      <c r="C94" s="38"/>
      <c r="D94" s="38"/>
      <c r="E94" s="38"/>
      <c r="F94" s="38"/>
      <c r="G94" s="38"/>
      <c r="H94" s="38"/>
      <c r="I94" s="38"/>
      <c r="J94" s="38"/>
      <c r="K94" s="38"/>
    </row>
    <row r="95" spans="1:11" ht="12.75">
      <c r="A95" s="38"/>
      <c r="B95" s="44"/>
      <c r="C95" s="38"/>
      <c r="D95" s="38"/>
      <c r="E95" s="38"/>
      <c r="F95" s="38"/>
      <c r="G95" s="38"/>
      <c r="H95" s="38"/>
      <c r="I95" s="38"/>
      <c r="J95" s="38"/>
      <c r="K95" s="38"/>
    </row>
    <row r="96" spans="1:11" ht="12.75">
      <c r="A96" s="38"/>
      <c r="B96" s="44"/>
      <c r="C96" s="38"/>
      <c r="D96" s="38"/>
      <c r="E96" s="38"/>
      <c r="F96" s="38"/>
      <c r="G96" s="38"/>
      <c r="H96" s="38"/>
      <c r="I96" s="38"/>
      <c r="J96" s="38"/>
      <c r="K96" s="38"/>
    </row>
    <row r="97" spans="1:11" ht="12.75">
      <c r="A97" s="38"/>
      <c r="B97" s="44"/>
      <c r="C97" s="38"/>
      <c r="D97" s="38"/>
      <c r="E97" s="38"/>
      <c r="F97" s="38"/>
      <c r="G97" s="38"/>
      <c r="H97" s="38"/>
      <c r="I97" s="38"/>
      <c r="J97" s="38"/>
      <c r="K97" s="38"/>
    </row>
    <row r="98" spans="1:11" ht="12.75">
      <c r="A98" s="38"/>
      <c r="B98" s="44"/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>
      <c r="A99" s="38"/>
      <c r="B99" s="44"/>
      <c r="C99" s="38"/>
      <c r="D99" s="38"/>
      <c r="E99" s="38"/>
      <c r="F99" s="38"/>
      <c r="G99" s="38"/>
      <c r="H99" s="38"/>
      <c r="I99" s="38"/>
      <c r="J99" s="38"/>
      <c r="K99" s="38"/>
    </row>
    <row r="100" spans="1:11" ht="12.75">
      <c r="A100" s="38"/>
      <c r="B100" s="44"/>
      <c r="C100" s="38"/>
      <c r="D100" s="38"/>
      <c r="E100" s="38"/>
      <c r="F100" s="38"/>
      <c r="G100" s="38"/>
      <c r="H100" s="38"/>
      <c r="I100" s="38"/>
      <c r="J100" s="38"/>
      <c r="K100" s="38"/>
    </row>
    <row r="101" spans="1:11" ht="12.75">
      <c r="A101" s="17"/>
      <c r="B101" s="17" t="s">
        <v>138</v>
      </c>
      <c r="C101" s="17"/>
      <c r="D101" s="17"/>
      <c r="E101" s="17"/>
      <c r="F101" s="17"/>
      <c r="G101" s="17"/>
      <c r="H101" s="17"/>
      <c r="I101" s="17"/>
      <c r="J101" s="17"/>
      <c r="K101" s="17"/>
    </row>
    <row r="102" spans="1:11" ht="12.75">
      <c r="A102" s="17"/>
      <c r="B102" s="17"/>
      <c r="C102" s="17"/>
      <c r="D102" s="17"/>
      <c r="E102" s="65" t="s">
        <v>139</v>
      </c>
      <c r="F102" s="17"/>
      <c r="G102" s="17"/>
      <c r="H102" s="17"/>
      <c r="I102" s="17"/>
      <c r="J102" s="17"/>
      <c r="K102" s="17"/>
    </row>
    <row r="103" spans="1:11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</row>
  </sheetData>
  <sheetProtection password="EA69" sheet="1"/>
  <hyperlinks>
    <hyperlink ref="J1" location="Instructions!A1" display="Return to Contents"/>
  </hyperlinks>
  <printOptions/>
  <pageMargins left="0.47" right="0.45" top="0.55" bottom="0.67" header="0.39" footer="0.5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2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15.8515625" style="0" customWidth="1"/>
    <col min="2" max="2" width="14.140625" style="0" customWidth="1"/>
    <col min="3" max="3" width="10.28125" style="0" customWidth="1"/>
    <col min="4" max="5" width="14.57421875" style="0" customWidth="1"/>
    <col min="6" max="6" width="5.8515625" style="0" customWidth="1"/>
  </cols>
  <sheetData>
    <row r="1" spans="1:12" ht="12.75">
      <c r="A1" s="102" t="s">
        <v>225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3.25">
      <c r="A2" s="241" t="s">
        <v>425</v>
      </c>
      <c r="B2" s="23"/>
      <c r="C2" s="17"/>
      <c r="D2" s="17"/>
      <c r="E2" s="170" t="s">
        <v>424</v>
      </c>
      <c r="F2" s="17"/>
      <c r="G2" s="17"/>
      <c r="H2" s="17"/>
      <c r="I2" s="17"/>
      <c r="J2" s="17"/>
      <c r="K2" s="17"/>
      <c r="L2" s="17"/>
    </row>
    <row r="3" spans="1:12" ht="14.25" customHeight="1">
      <c r="A3" s="241" t="s">
        <v>426</v>
      </c>
      <c r="B3" s="23"/>
      <c r="C3" s="17"/>
      <c r="D3" s="17"/>
      <c r="E3" s="22"/>
      <c r="F3" s="17"/>
      <c r="G3" s="17"/>
      <c r="H3" s="17"/>
      <c r="I3" s="17"/>
      <c r="J3" s="17"/>
      <c r="K3" s="17"/>
      <c r="L3" s="17"/>
    </row>
    <row r="4" spans="1:12" ht="15" customHeight="1">
      <c r="A4" s="23"/>
      <c r="B4" s="25" t="s">
        <v>169</v>
      </c>
      <c r="C4" s="17"/>
      <c r="D4" s="17"/>
      <c r="E4" s="22"/>
      <c r="F4" s="17"/>
      <c r="G4" s="17"/>
      <c r="H4" s="17"/>
      <c r="I4" s="17"/>
      <c r="J4" s="17"/>
      <c r="K4" s="17"/>
      <c r="L4" s="17"/>
    </row>
    <row r="5" spans="1:12" ht="13.5" customHeight="1">
      <c r="A5" s="23"/>
      <c r="B5" s="25" t="s">
        <v>280</v>
      </c>
      <c r="C5" s="17"/>
      <c r="D5" s="22"/>
      <c r="E5" s="274">
        <f>Investments!B1</f>
        <v>42087</v>
      </c>
      <c r="F5" s="17"/>
      <c r="G5" s="169" t="str">
        <f>IF(Instructions!I58=TRUE,"Accepted disclaimer on Instructions tab","Need to accept disclaimer on Instructions tab")</f>
        <v>Need to accept disclaimer on Instructions tab</v>
      </c>
      <c r="H5" s="17"/>
      <c r="I5" s="17"/>
      <c r="J5" s="17"/>
      <c r="K5" s="17"/>
      <c r="L5" s="17"/>
    </row>
    <row r="6" spans="1:12" ht="13.5" customHeight="1" thickBot="1">
      <c r="A6" s="23"/>
      <c r="B6" s="23"/>
      <c r="C6" s="25"/>
      <c r="D6" s="17"/>
      <c r="E6" s="22"/>
      <c r="F6" s="17"/>
      <c r="G6" s="17"/>
      <c r="H6" s="17"/>
      <c r="I6" s="17"/>
      <c r="J6" s="17"/>
      <c r="K6" s="17"/>
      <c r="L6" s="17"/>
    </row>
    <row r="7" spans="1:12" ht="16.5" customHeight="1">
      <c r="A7" s="23"/>
      <c r="B7" s="258" t="s">
        <v>444</v>
      </c>
      <c r="C7" s="251"/>
      <c r="D7" s="251"/>
      <c r="E7" s="252"/>
      <c r="F7" s="251"/>
      <c r="G7" s="251"/>
      <c r="H7" s="251"/>
      <c r="I7" s="251"/>
      <c r="J7" s="253"/>
      <c r="K7" s="17"/>
      <c r="L7" s="17"/>
    </row>
    <row r="8" spans="1:12" ht="16.5" customHeight="1" thickBot="1">
      <c r="A8" s="23"/>
      <c r="B8" s="254" t="s">
        <v>445</v>
      </c>
      <c r="C8" s="255"/>
      <c r="D8" s="255"/>
      <c r="E8" s="256"/>
      <c r="F8" s="255"/>
      <c r="G8" s="255"/>
      <c r="H8" s="255"/>
      <c r="I8" s="255"/>
      <c r="J8" s="257"/>
      <c r="K8" s="17"/>
      <c r="L8" s="17"/>
    </row>
    <row r="9" spans="1:12" ht="13.5" customHeight="1">
      <c r="A9" s="23"/>
      <c r="B9" s="171"/>
      <c r="C9" s="172"/>
      <c r="D9" s="172"/>
      <c r="E9" s="173"/>
      <c r="F9" s="172"/>
      <c r="G9" s="172"/>
      <c r="H9" s="172"/>
      <c r="I9" s="172"/>
      <c r="J9" s="172"/>
      <c r="K9" s="17"/>
      <c r="L9" s="17"/>
    </row>
    <row r="10" spans="1:12" ht="12.75">
      <c r="A10" s="23"/>
      <c r="B10" s="25" t="s">
        <v>381</v>
      </c>
      <c r="C10" s="17"/>
      <c r="D10" s="17"/>
      <c r="E10" s="36"/>
      <c r="F10" s="17"/>
      <c r="G10" s="17"/>
      <c r="H10" s="17"/>
      <c r="I10" s="17"/>
      <c r="J10" s="17"/>
      <c r="K10" s="17"/>
      <c r="L10" s="17"/>
    </row>
    <row r="11" spans="1:12" ht="12.75">
      <c r="A11" s="23"/>
      <c r="B11" s="74" t="s">
        <v>170</v>
      </c>
      <c r="C11" s="17"/>
      <c r="D11" s="17"/>
      <c r="E11" s="36"/>
      <c r="F11" s="17"/>
      <c r="G11" s="17"/>
      <c r="H11" s="17"/>
      <c r="I11" s="17"/>
      <c r="J11" s="17"/>
      <c r="K11" s="17"/>
      <c r="L11" s="17"/>
    </row>
    <row r="12" spans="1:12" ht="12.75">
      <c r="A12" s="23"/>
      <c r="B12" s="25" t="s">
        <v>286</v>
      </c>
      <c r="C12" s="17"/>
      <c r="D12" s="17"/>
      <c r="E12" s="36"/>
      <c r="F12" s="17"/>
      <c r="G12" s="17"/>
      <c r="H12" s="17"/>
      <c r="I12" s="17"/>
      <c r="J12" s="17"/>
      <c r="K12" s="17"/>
      <c r="L12" s="17"/>
    </row>
    <row r="13" spans="1:12" ht="12.75">
      <c r="A13" s="23"/>
      <c r="B13" s="25" t="s">
        <v>171</v>
      </c>
      <c r="C13" s="17"/>
      <c r="D13" s="17"/>
      <c r="E13" s="36"/>
      <c r="F13" s="17"/>
      <c r="G13" s="17"/>
      <c r="H13" s="17"/>
      <c r="I13" s="17"/>
      <c r="J13" s="17"/>
      <c r="K13" s="17"/>
      <c r="L13" s="17"/>
    </row>
    <row r="14" spans="1:12" ht="12.75">
      <c r="A14" s="23"/>
      <c r="B14" s="25"/>
      <c r="C14" s="17"/>
      <c r="D14" s="17"/>
      <c r="E14" s="36"/>
      <c r="F14" s="17"/>
      <c r="G14" s="17"/>
      <c r="H14" s="17"/>
      <c r="I14" s="17"/>
      <c r="J14" s="17"/>
      <c r="K14" s="17"/>
      <c r="L14" s="17"/>
    </row>
    <row r="15" spans="1:12" ht="12.75">
      <c r="A15" s="23"/>
      <c r="B15" s="25" t="s">
        <v>287</v>
      </c>
      <c r="C15" s="17"/>
      <c r="D15" s="17"/>
      <c r="E15" s="36"/>
      <c r="F15" s="17"/>
      <c r="G15" s="17"/>
      <c r="H15" s="17"/>
      <c r="I15" s="17"/>
      <c r="J15" s="17"/>
      <c r="K15" s="17"/>
      <c r="L15" s="17"/>
    </row>
    <row r="16" spans="1:12" ht="12.75">
      <c r="A16" s="23"/>
      <c r="B16" s="25" t="s">
        <v>235</v>
      </c>
      <c r="C16" s="17"/>
      <c r="D16" s="17"/>
      <c r="E16" s="36"/>
      <c r="F16" s="17"/>
      <c r="G16" s="17"/>
      <c r="H16" s="17"/>
      <c r="I16" s="17"/>
      <c r="J16" s="17"/>
      <c r="K16" s="17"/>
      <c r="L16" s="17"/>
    </row>
    <row r="17" spans="1:12" ht="12.75">
      <c r="A17" s="23"/>
      <c r="B17" s="25" t="s">
        <v>236</v>
      </c>
      <c r="C17" s="17"/>
      <c r="D17" s="17"/>
      <c r="E17" s="36"/>
      <c r="F17" s="17"/>
      <c r="G17" s="17"/>
      <c r="H17" s="17"/>
      <c r="I17" s="17"/>
      <c r="J17" s="17"/>
      <c r="K17" s="17"/>
      <c r="L17" s="17"/>
    </row>
    <row r="18" spans="1:12" ht="12.75">
      <c r="A18" s="23"/>
      <c r="B18" s="25"/>
      <c r="C18" s="17"/>
      <c r="D18" s="17"/>
      <c r="E18" s="36"/>
      <c r="F18" s="17"/>
      <c r="G18" s="17"/>
      <c r="H18" s="17"/>
      <c r="I18" s="17"/>
      <c r="J18" s="17"/>
      <c r="K18" s="17"/>
      <c r="L18" s="17"/>
    </row>
    <row r="19" spans="1:12" ht="12.75" customHeight="1">
      <c r="A19" s="27" t="s">
        <v>46</v>
      </c>
      <c r="B19" s="26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ht="12.75">
      <c r="A20" s="76" t="s">
        <v>192</v>
      </c>
      <c r="B20" s="77"/>
      <c r="C20" s="3" t="s">
        <v>35</v>
      </c>
      <c r="D20" s="3" t="s">
        <v>37</v>
      </c>
      <c r="E20" s="3" t="s">
        <v>39</v>
      </c>
      <c r="F20" s="5"/>
      <c r="G20" s="27" t="s">
        <v>41</v>
      </c>
      <c r="H20" s="17"/>
      <c r="I20" s="17"/>
      <c r="J20" s="17"/>
      <c r="K20" s="17"/>
      <c r="L20" s="17"/>
    </row>
    <row r="21" spans="1:12" ht="12.75">
      <c r="A21" s="3" t="s">
        <v>15</v>
      </c>
      <c r="B21" s="3" t="s">
        <v>27</v>
      </c>
      <c r="C21" s="3" t="s">
        <v>36</v>
      </c>
      <c r="D21" s="6" t="s">
        <v>38</v>
      </c>
      <c r="E21" s="6" t="s">
        <v>40</v>
      </c>
      <c r="F21" s="5"/>
      <c r="G21" s="27" t="s">
        <v>106</v>
      </c>
      <c r="H21" s="17"/>
      <c r="I21" s="17"/>
      <c r="J21" s="17"/>
      <c r="K21" s="17"/>
      <c r="L21" s="17"/>
    </row>
    <row r="22" spans="1:12" ht="12.75">
      <c r="A22" s="38" t="s">
        <v>314</v>
      </c>
      <c r="B22" s="9">
        <f>Investments!X13</f>
        <v>10000</v>
      </c>
      <c r="C22" s="15">
        <f>B22/$B$32</f>
        <v>0.1</v>
      </c>
      <c r="D22" s="39">
        <v>0.5</v>
      </c>
      <c r="E22" s="9">
        <f>(D22-C22)*$B$32</f>
        <v>40000</v>
      </c>
      <c r="F22" s="5"/>
      <c r="G22" s="17" t="s">
        <v>100</v>
      </c>
      <c r="H22" s="17"/>
      <c r="I22" s="17"/>
      <c r="J22" s="17"/>
      <c r="K22" s="17"/>
      <c r="L22" s="17"/>
    </row>
    <row r="23" spans="1:12" ht="12.75">
      <c r="A23" s="38" t="s">
        <v>315</v>
      </c>
      <c r="B23" s="9">
        <f>Investments!Y13</f>
        <v>10000</v>
      </c>
      <c r="C23" s="15">
        <f aca="true" t="shared" si="0" ref="C23:C32">B23/$B$32</f>
        <v>0.1</v>
      </c>
      <c r="D23" s="39">
        <v>0.3</v>
      </c>
      <c r="E23" s="9">
        <f aca="true" t="shared" si="1" ref="E23:E31">(D23-C23)*$B$32</f>
        <v>20000</v>
      </c>
      <c r="F23" s="5"/>
      <c r="G23" s="17" t="s">
        <v>101</v>
      </c>
      <c r="H23" s="17"/>
      <c r="I23" s="17"/>
      <c r="J23" s="17"/>
      <c r="K23" s="17"/>
      <c r="L23" s="17"/>
    </row>
    <row r="24" spans="1:12" ht="12.75">
      <c r="A24" s="38" t="s">
        <v>182</v>
      </c>
      <c r="B24" s="9">
        <f>Investments!Z13</f>
        <v>10000</v>
      </c>
      <c r="C24" s="15">
        <f t="shared" si="0"/>
        <v>0.1</v>
      </c>
      <c r="D24" s="39">
        <v>0</v>
      </c>
      <c r="E24" s="9">
        <f t="shared" si="1"/>
        <v>-10000</v>
      </c>
      <c r="F24" s="5"/>
      <c r="G24" s="17" t="s">
        <v>175</v>
      </c>
      <c r="H24" s="17"/>
      <c r="I24" s="17"/>
      <c r="J24" s="17"/>
      <c r="K24" s="17"/>
      <c r="L24" s="17"/>
    </row>
    <row r="25" spans="1:12" ht="12.75">
      <c r="A25" s="50" t="s">
        <v>392</v>
      </c>
      <c r="B25" s="9">
        <f>Investments!AA13</f>
        <v>10000</v>
      </c>
      <c r="C25" s="15">
        <f t="shared" si="0"/>
        <v>0.1</v>
      </c>
      <c r="D25" s="39">
        <v>0.05</v>
      </c>
      <c r="E25" s="9">
        <f t="shared" si="1"/>
        <v>-5000</v>
      </c>
      <c r="F25" s="5"/>
      <c r="G25" s="17" t="s">
        <v>174</v>
      </c>
      <c r="H25" s="17"/>
      <c r="I25" s="17"/>
      <c r="J25" s="17"/>
      <c r="K25" s="17"/>
      <c r="L25" s="17"/>
    </row>
    <row r="26" spans="1:12" ht="12.75">
      <c r="A26" s="38" t="s">
        <v>181</v>
      </c>
      <c r="B26" s="9">
        <f>Investments!AB13</f>
        <v>10000</v>
      </c>
      <c r="C26" s="15">
        <f t="shared" si="0"/>
        <v>0.1</v>
      </c>
      <c r="D26" s="39">
        <v>0</v>
      </c>
      <c r="E26" s="9">
        <f t="shared" si="1"/>
        <v>-10000</v>
      </c>
      <c r="F26" s="5"/>
      <c r="G26" s="17" t="s">
        <v>176</v>
      </c>
      <c r="H26" s="17"/>
      <c r="I26" s="17"/>
      <c r="J26" s="17"/>
      <c r="K26" s="17"/>
      <c r="L26" s="17"/>
    </row>
    <row r="27" spans="1:12" ht="12.75">
      <c r="A27" s="38" t="s">
        <v>388</v>
      </c>
      <c r="B27" s="9">
        <f>Investments!AC13</f>
        <v>10000</v>
      </c>
      <c r="C27" s="15">
        <f t="shared" si="0"/>
        <v>0.1</v>
      </c>
      <c r="D27" s="39">
        <v>0</v>
      </c>
      <c r="E27" s="9">
        <f t="shared" si="1"/>
        <v>-10000</v>
      </c>
      <c r="F27" s="5"/>
      <c r="G27" s="17" t="s">
        <v>177</v>
      </c>
      <c r="H27" s="17"/>
      <c r="I27" s="17"/>
      <c r="J27" s="17"/>
      <c r="K27" s="17"/>
      <c r="L27" s="17"/>
    </row>
    <row r="28" spans="1:12" ht="12.75">
      <c r="A28" s="38" t="s">
        <v>107</v>
      </c>
      <c r="B28" s="9">
        <f>Investments!AD13</f>
        <v>10000</v>
      </c>
      <c r="C28" s="15">
        <f t="shared" si="0"/>
        <v>0.1</v>
      </c>
      <c r="D28" s="39">
        <v>0.05</v>
      </c>
      <c r="E28" s="9">
        <f t="shared" si="1"/>
        <v>-5000</v>
      </c>
      <c r="F28" s="56"/>
      <c r="G28" s="17" t="s">
        <v>178</v>
      </c>
      <c r="H28" s="17"/>
      <c r="I28" s="17"/>
      <c r="J28" s="17"/>
      <c r="K28" s="17"/>
      <c r="L28" s="17"/>
    </row>
    <row r="29" spans="1:12" ht="12.75">
      <c r="A29" s="38" t="s">
        <v>228</v>
      </c>
      <c r="B29" s="9">
        <f>Investments!AE13</f>
        <v>10000</v>
      </c>
      <c r="C29" s="15">
        <f t="shared" si="0"/>
        <v>0.1</v>
      </c>
      <c r="D29" s="39">
        <v>0</v>
      </c>
      <c r="E29" s="9">
        <f t="shared" si="1"/>
        <v>-10000</v>
      </c>
      <c r="G29" s="17"/>
      <c r="H29" s="17"/>
      <c r="I29" s="17"/>
      <c r="J29" s="17"/>
      <c r="K29" s="17"/>
      <c r="L29" s="17"/>
    </row>
    <row r="30" spans="1:12" ht="12.75">
      <c r="A30" s="38" t="s">
        <v>229</v>
      </c>
      <c r="B30" s="9">
        <f>Investments!AF13</f>
        <v>10000</v>
      </c>
      <c r="C30" s="15">
        <f t="shared" si="0"/>
        <v>0.1</v>
      </c>
      <c r="D30" s="39">
        <v>0.1</v>
      </c>
      <c r="E30" s="9">
        <f t="shared" si="1"/>
        <v>0</v>
      </c>
      <c r="G30" s="27" t="s">
        <v>78</v>
      </c>
      <c r="H30" s="17"/>
      <c r="I30" s="17"/>
      <c r="J30" s="17"/>
      <c r="K30" s="17"/>
      <c r="L30" s="17"/>
    </row>
    <row r="31" spans="1:12" ht="12.75">
      <c r="A31" s="50"/>
      <c r="B31" s="9">
        <f>Investments!AG13</f>
        <v>10000</v>
      </c>
      <c r="C31" s="15">
        <f t="shared" si="0"/>
        <v>0.1</v>
      </c>
      <c r="D31" s="39">
        <v>0</v>
      </c>
      <c r="E31" s="9">
        <f t="shared" si="1"/>
        <v>-10000</v>
      </c>
      <c r="G31" s="17" t="s">
        <v>74</v>
      </c>
      <c r="H31" s="17"/>
      <c r="I31" s="17"/>
      <c r="J31" s="27"/>
      <c r="K31" s="27"/>
      <c r="L31" s="27"/>
    </row>
    <row r="32" spans="1:12" ht="12.75">
      <c r="A32" s="8" t="s">
        <v>72</v>
      </c>
      <c r="B32" s="9">
        <f>SUM(B22:B31)</f>
        <v>100000</v>
      </c>
      <c r="C32" s="15">
        <f t="shared" si="0"/>
        <v>1</v>
      </c>
      <c r="D32" s="15">
        <f>SUM(D22:D31)</f>
        <v>1.0000000000000002</v>
      </c>
      <c r="E32" s="9">
        <f>SUM(E22:E31)</f>
        <v>0</v>
      </c>
      <c r="G32" s="17" t="s">
        <v>141</v>
      </c>
      <c r="H32" s="17"/>
      <c r="I32" s="17"/>
      <c r="J32" s="27"/>
      <c r="K32" s="27"/>
      <c r="L32" s="27"/>
    </row>
    <row r="33" spans="1:12" ht="12.75">
      <c r="A33" s="1"/>
      <c r="G33" s="17" t="s">
        <v>75</v>
      </c>
      <c r="H33" s="17"/>
      <c r="I33" s="17"/>
      <c r="J33" s="17"/>
      <c r="K33" s="17"/>
      <c r="L33" s="17"/>
    </row>
    <row r="34" spans="1:12" ht="12.75">
      <c r="A34" s="64" t="s">
        <v>103</v>
      </c>
      <c r="B34" s="17"/>
      <c r="C34" s="17"/>
      <c r="D34" s="17"/>
      <c r="E34" s="17"/>
      <c r="G34" s="17" t="s">
        <v>76</v>
      </c>
      <c r="H34" s="17"/>
      <c r="I34" s="17"/>
      <c r="J34" s="17"/>
      <c r="K34" s="17"/>
      <c r="L34" s="17"/>
    </row>
    <row r="35" spans="1:12" ht="12.75">
      <c r="A35" s="27" t="s">
        <v>135</v>
      </c>
      <c r="B35" s="27"/>
      <c r="C35" s="49"/>
      <c r="D35" s="49"/>
      <c r="E35" s="49"/>
      <c r="G35" s="17" t="s">
        <v>77</v>
      </c>
      <c r="H35" s="17"/>
      <c r="I35" s="27"/>
      <c r="J35" s="17"/>
      <c r="K35" s="17"/>
      <c r="L35" s="17"/>
    </row>
    <row r="36" spans="1:12" ht="12.75">
      <c r="A36" s="27" t="s">
        <v>95</v>
      </c>
      <c r="B36" s="25"/>
      <c r="C36" s="49"/>
      <c r="D36" s="49"/>
      <c r="E36" s="49"/>
      <c r="G36" s="17"/>
      <c r="H36" s="17"/>
      <c r="I36" s="27"/>
      <c r="J36" s="17"/>
      <c r="K36" s="17"/>
      <c r="L36" s="17"/>
    </row>
    <row r="37" spans="1:12" ht="12.75">
      <c r="A37" s="27" t="s">
        <v>133</v>
      </c>
      <c r="B37" s="25"/>
      <c r="C37" s="49"/>
      <c r="D37" s="49"/>
      <c r="E37" s="49"/>
      <c r="G37" s="17" t="s">
        <v>70</v>
      </c>
      <c r="H37" s="17"/>
      <c r="I37" s="27"/>
      <c r="J37" s="17"/>
      <c r="K37" s="17"/>
      <c r="L37" s="17"/>
    </row>
    <row r="38" spans="1:12" ht="12.75">
      <c r="A38" s="17"/>
      <c r="B38" s="17"/>
      <c r="C38" s="17"/>
      <c r="D38" s="17"/>
      <c r="E38" s="17"/>
      <c r="G38" s="17" t="s">
        <v>69</v>
      </c>
      <c r="H38" s="17"/>
      <c r="I38" s="17"/>
      <c r="J38" s="17"/>
      <c r="K38" s="17"/>
      <c r="L38" s="17"/>
    </row>
    <row r="39" spans="1:12" ht="12.75">
      <c r="A39" s="7"/>
      <c r="B39" s="25" t="s">
        <v>73</v>
      </c>
      <c r="C39" s="17"/>
      <c r="D39" s="17"/>
      <c r="E39" s="17"/>
      <c r="G39" s="17" t="s">
        <v>99</v>
      </c>
      <c r="H39" s="17"/>
      <c r="I39" s="17"/>
      <c r="J39" s="17"/>
      <c r="K39" s="17"/>
      <c r="L39" s="17"/>
    </row>
    <row r="40" spans="1:12" ht="12.75">
      <c r="A40" s="17"/>
      <c r="B40" s="57"/>
      <c r="C40" s="17"/>
      <c r="D40" s="17"/>
      <c r="E40" s="17"/>
      <c r="G40" s="17"/>
      <c r="H40" s="17"/>
      <c r="I40" s="17"/>
      <c r="J40" s="17"/>
      <c r="K40" s="17"/>
      <c r="L40" s="17"/>
    </row>
    <row r="41" spans="1:12" ht="12.75">
      <c r="A41" s="17" t="s">
        <v>527</v>
      </c>
      <c r="B41" s="57"/>
      <c r="C41" s="17"/>
      <c r="D41" s="17"/>
      <c r="E41" s="17"/>
      <c r="G41" s="17" t="s">
        <v>94</v>
      </c>
      <c r="H41" s="17"/>
      <c r="I41" s="17"/>
      <c r="J41" s="17"/>
      <c r="K41" s="17"/>
      <c r="L41" s="17"/>
    </row>
    <row r="42" spans="1:12" ht="12.75">
      <c r="A42" s="273" t="s">
        <v>528</v>
      </c>
      <c r="B42" s="57"/>
      <c r="C42" s="17"/>
      <c r="D42" s="17"/>
      <c r="E42" s="17"/>
      <c r="G42" s="17" t="s">
        <v>71</v>
      </c>
      <c r="H42" s="17"/>
      <c r="I42" s="17"/>
      <c r="J42" s="17"/>
      <c r="K42" s="17"/>
      <c r="L42" s="17"/>
    </row>
    <row r="43" spans="1:12" ht="12.75">
      <c r="A43" s="57" t="s">
        <v>529</v>
      </c>
      <c r="B43" s="17"/>
      <c r="C43" s="17"/>
      <c r="D43" s="17"/>
      <c r="E43" s="17"/>
      <c r="G43" s="17"/>
      <c r="H43" s="17"/>
      <c r="I43" s="17"/>
      <c r="J43" s="17"/>
      <c r="K43" s="17"/>
      <c r="L43" s="17"/>
    </row>
    <row r="44" spans="1:12" ht="12.75">
      <c r="A44" s="57" t="s">
        <v>134</v>
      </c>
      <c r="B44" s="17"/>
      <c r="C44" s="17"/>
      <c r="D44" s="17"/>
      <c r="E44" s="17"/>
      <c r="G44" s="25" t="s">
        <v>67</v>
      </c>
      <c r="H44" s="17"/>
      <c r="I44" s="17"/>
      <c r="J44" s="17"/>
      <c r="K44" s="17"/>
      <c r="L44" s="17"/>
    </row>
    <row r="45" spans="1:12" ht="12.75">
      <c r="A45" s="57" t="s">
        <v>96</v>
      </c>
      <c r="B45" s="17"/>
      <c r="C45" s="17"/>
      <c r="D45" s="17"/>
      <c r="E45" s="17"/>
      <c r="G45" s="57" t="s">
        <v>68</v>
      </c>
      <c r="H45" s="17"/>
      <c r="I45" s="17"/>
      <c r="J45" s="17"/>
      <c r="K45" s="17"/>
      <c r="L45" s="17"/>
    </row>
    <row r="46" spans="7:12" ht="12.75">
      <c r="G46" s="57" t="s">
        <v>102</v>
      </c>
      <c r="H46" s="17"/>
      <c r="I46" s="17"/>
      <c r="J46" s="17"/>
      <c r="K46" s="17"/>
      <c r="L46" s="17"/>
    </row>
    <row r="47" ht="12.75">
      <c r="A47" s="75" t="s">
        <v>172</v>
      </c>
    </row>
    <row r="48" ht="12.75">
      <c r="A48" s="16"/>
    </row>
    <row r="49" spans="1:7" ht="12.75">
      <c r="A49" s="16" t="s">
        <v>63</v>
      </c>
      <c r="G49" s="174" t="s">
        <v>283</v>
      </c>
    </row>
    <row r="50" spans="1:7" ht="12.75">
      <c r="A50" s="16" t="s">
        <v>64</v>
      </c>
      <c r="G50" s="21" t="s">
        <v>282</v>
      </c>
    </row>
    <row r="51" spans="1:7" ht="12.75">
      <c r="A51" s="20" t="s">
        <v>104</v>
      </c>
      <c r="G51" s="174" t="s">
        <v>284</v>
      </c>
    </row>
    <row r="52" spans="1:7" ht="12.75">
      <c r="A52" t="s">
        <v>65</v>
      </c>
      <c r="G52" s="174" t="s">
        <v>285</v>
      </c>
    </row>
    <row r="53" spans="1:7" ht="12.75">
      <c r="A53" s="16" t="s">
        <v>105</v>
      </c>
      <c r="G53" s="16" t="s">
        <v>97</v>
      </c>
    </row>
    <row r="54" ht="12.75">
      <c r="G54" s="16"/>
    </row>
    <row r="55" spans="1:7" ht="12.75">
      <c r="A55" s="16" t="s">
        <v>66</v>
      </c>
      <c r="G55" s="16"/>
    </row>
    <row r="56" spans="1:7" ht="12.75">
      <c r="A56" s="16" t="s">
        <v>98</v>
      </c>
      <c r="G56" s="16"/>
    </row>
    <row r="57" spans="1:7" ht="12.75">
      <c r="A57" s="16"/>
      <c r="G57" s="16"/>
    </row>
    <row r="58" spans="1:4" ht="12.75">
      <c r="A58" s="3"/>
      <c r="B58" s="3" t="s">
        <v>34</v>
      </c>
      <c r="C58" s="12"/>
      <c r="D58" s="12"/>
    </row>
    <row r="59" spans="1:4" ht="12.75">
      <c r="A59" s="3" t="s">
        <v>16</v>
      </c>
      <c r="B59" s="3" t="s">
        <v>27</v>
      </c>
      <c r="C59" s="12"/>
      <c r="D59" s="12"/>
    </row>
    <row r="60" spans="1:12" ht="12.75">
      <c r="A60" s="38" t="s">
        <v>4</v>
      </c>
      <c r="B60" s="9">
        <f>Investments!AI13</f>
        <v>10000</v>
      </c>
      <c r="C60" s="13"/>
      <c r="D60" s="14" t="s">
        <v>60</v>
      </c>
      <c r="K60" s="27" t="s">
        <v>108</v>
      </c>
      <c r="L60" s="17"/>
    </row>
    <row r="61" spans="1:12" ht="12.75">
      <c r="A61" s="38" t="s">
        <v>5</v>
      </c>
      <c r="B61" s="9">
        <f>Investments!AJ13</f>
        <v>10000</v>
      </c>
      <c r="C61" s="13"/>
      <c r="D61" s="14" t="s">
        <v>43</v>
      </c>
      <c r="K61" s="27" t="s">
        <v>109</v>
      </c>
      <c r="L61" s="17"/>
    </row>
    <row r="62" spans="1:12" ht="12.75">
      <c r="A62" s="38" t="s">
        <v>183</v>
      </c>
      <c r="B62" s="9">
        <f>Investments!AK13</f>
        <v>10000</v>
      </c>
      <c r="C62" s="13"/>
      <c r="D62" s="14" t="s">
        <v>173</v>
      </c>
      <c r="K62" s="27" t="s">
        <v>110</v>
      </c>
      <c r="L62" s="17"/>
    </row>
    <row r="63" spans="1:4" ht="12.75">
      <c r="A63" s="38" t="s">
        <v>6</v>
      </c>
      <c r="B63" s="9">
        <f>Investments!AL13</f>
        <v>10000</v>
      </c>
      <c r="C63" s="13"/>
      <c r="D63" s="14" t="s">
        <v>44</v>
      </c>
    </row>
    <row r="64" spans="1:4" ht="12.75">
      <c r="A64" s="38"/>
      <c r="B64" s="9">
        <f>Investments!AM13</f>
        <v>10000</v>
      </c>
      <c r="C64" s="13"/>
      <c r="D64" s="14" t="s">
        <v>45</v>
      </c>
    </row>
    <row r="65" spans="1:4" ht="12.75">
      <c r="A65" s="137" t="s">
        <v>187</v>
      </c>
      <c r="B65" s="138">
        <f>Investments!AN13</f>
        <v>10000</v>
      </c>
      <c r="C65" s="13"/>
      <c r="D65" s="14"/>
    </row>
    <row r="66" spans="1:3" ht="12.75">
      <c r="A66" s="137" t="s">
        <v>23</v>
      </c>
      <c r="B66" s="138">
        <f>SUM(B60:B65)</f>
        <v>60000</v>
      </c>
      <c r="C66" s="13"/>
    </row>
    <row r="67" spans="1:3" ht="12.75">
      <c r="A67" s="139"/>
      <c r="B67" s="138">
        <f>B66-B65</f>
        <v>50000</v>
      </c>
      <c r="C67" s="21" t="s">
        <v>191</v>
      </c>
    </row>
    <row r="70" ht="12.75">
      <c r="B70" s="3" t="s">
        <v>34</v>
      </c>
    </row>
    <row r="71" spans="1:2" ht="12.75">
      <c r="A71" s="3" t="s">
        <v>21</v>
      </c>
      <c r="B71" s="3" t="s">
        <v>27</v>
      </c>
    </row>
    <row r="72" spans="1:12" ht="12.75">
      <c r="A72" s="38" t="s">
        <v>184</v>
      </c>
      <c r="B72" s="9">
        <f>Investments!Q13</f>
        <v>10000</v>
      </c>
      <c r="D72" t="s">
        <v>48</v>
      </c>
      <c r="K72" s="27" t="s">
        <v>108</v>
      </c>
      <c r="L72" s="17"/>
    </row>
    <row r="73" spans="1:12" ht="12.75">
      <c r="A73" s="38" t="s">
        <v>49</v>
      </c>
      <c r="B73" s="9">
        <f>Investments!R13</f>
        <v>10000</v>
      </c>
      <c r="D73" t="s">
        <v>51</v>
      </c>
      <c r="K73" s="27" t="s">
        <v>109</v>
      </c>
      <c r="L73" s="17"/>
    </row>
    <row r="74" spans="1:12" ht="12.75">
      <c r="A74" s="38" t="s">
        <v>50</v>
      </c>
      <c r="B74" s="9">
        <f>Investments!S13</f>
        <v>10000</v>
      </c>
      <c r="D74" t="s">
        <v>52</v>
      </c>
      <c r="K74" s="27" t="s">
        <v>110</v>
      </c>
      <c r="L74" s="17"/>
    </row>
    <row r="75" spans="1:4" ht="12.75">
      <c r="A75" s="38" t="s">
        <v>389</v>
      </c>
      <c r="B75" s="9">
        <f>Investments!T13</f>
        <v>10000</v>
      </c>
      <c r="D75" t="s">
        <v>53</v>
      </c>
    </row>
    <row r="76" spans="1:4" ht="12.75">
      <c r="A76" s="38"/>
      <c r="B76" s="9">
        <f>Investments!U13</f>
        <v>10000</v>
      </c>
      <c r="D76" t="s">
        <v>61</v>
      </c>
    </row>
    <row r="77" spans="1:4" ht="12.75">
      <c r="A77" s="137" t="s">
        <v>190</v>
      </c>
      <c r="B77" s="138">
        <f>Investments!V13</f>
        <v>10000</v>
      </c>
      <c r="D77" t="s">
        <v>54</v>
      </c>
    </row>
    <row r="78" spans="1:2" ht="12.75">
      <c r="A78" s="137" t="s">
        <v>23</v>
      </c>
      <c r="B78" s="138">
        <f>SUM(B72:B77)</f>
        <v>60000</v>
      </c>
    </row>
    <row r="79" spans="1:3" ht="12.75">
      <c r="A79" s="139"/>
      <c r="B79" s="138">
        <f>B78-B77</f>
        <v>50000</v>
      </c>
      <c r="C79" s="21" t="s">
        <v>189</v>
      </c>
    </row>
    <row r="83" spans="1:12" ht="12.75">
      <c r="A83" s="27" t="s">
        <v>47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</row>
    <row r="84" spans="1:12" ht="12.75">
      <c r="A84" s="271" t="s">
        <v>489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</row>
    <row r="85" spans="1:12" ht="12.75">
      <c r="A85" s="2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</row>
    <row r="87" ht="12.75">
      <c r="B87" s="3" t="s">
        <v>34</v>
      </c>
    </row>
    <row r="88" spans="1:2" ht="12.75">
      <c r="A88" s="6" t="s">
        <v>233</v>
      </c>
      <c r="B88" s="3" t="s">
        <v>27</v>
      </c>
    </row>
    <row r="89" spans="1:12" ht="12.75">
      <c r="A89" s="50" t="s">
        <v>394</v>
      </c>
      <c r="B89" s="9">
        <f>Investments!AP13</f>
        <v>10000</v>
      </c>
      <c r="C89" s="14"/>
      <c r="D89" t="s">
        <v>55</v>
      </c>
      <c r="K89" s="27" t="s">
        <v>108</v>
      </c>
      <c r="L89" s="17"/>
    </row>
    <row r="90" spans="1:12" ht="12.75">
      <c r="A90" s="50" t="s">
        <v>395</v>
      </c>
      <c r="B90" s="9">
        <f>Investments!$AQ$13</f>
        <v>10000</v>
      </c>
      <c r="D90" t="s">
        <v>56</v>
      </c>
      <c r="K90" s="27" t="s">
        <v>109</v>
      </c>
      <c r="L90" s="17"/>
    </row>
    <row r="91" spans="1:12" ht="12.75">
      <c r="A91" s="38" t="s">
        <v>186</v>
      </c>
      <c r="B91" s="9">
        <f>Investments!$AR$13</f>
        <v>10000</v>
      </c>
      <c r="D91" t="s">
        <v>154</v>
      </c>
      <c r="K91" s="27" t="s">
        <v>110</v>
      </c>
      <c r="L91" s="17"/>
    </row>
    <row r="92" spans="1:4" ht="12.75">
      <c r="A92" s="38" t="s">
        <v>188</v>
      </c>
      <c r="B92" s="9">
        <f>Investments!$AS$13</f>
        <v>10000</v>
      </c>
      <c r="D92" t="s">
        <v>155</v>
      </c>
    </row>
    <row r="93" spans="1:4" ht="12.75">
      <c r="A93" s="38"/>
      <c r="B93" s="9">
        <f>Investments!$AT$13</f>
        <v>10000</v>
      </c>
      <c r="D93" t="s">
        <v>156</v>
      </c>
    </row>
    <row r="94" spans="1:4" ht="12.75">
      <c r="A94" s="38"/>
      <c r="B94" s="9">
        <f>Investments!$AU$13</f>
        <v>10000</v>
      </c>
      <c r="D94" s="14" t="s">
        <v>157</v>
      </c>
    </row>
    <row r="95" spans="1:2" ht="12.75">
      <c r="A95" s="38"/>
      <c r="B95" s="9">
        <f>Investments!$AV$13</f>
        <v>10000</v>
      </c>
    </row>
    <row r="96" spans="1:2" ht="12.75">
      <c r="A96" s="38"/>
      <c r="B96" s="9">
        <f>Investments!$AW$13</f>
        <v>10000</v>
      </c>
    </row>
    <row r="97" spans="1:2" ht="12.75">
      <c r="A97" s="38"/>
      <c r="B97" s="9">
        <f>Investments!$AX$13</f>
        <v>10000</v>
      </c>
    </row>
    <row r="98" spans="1:2" ht="12.75">
      <c r="A98" s="137" t="s">
        <v>187</v>
      </c>
      <c r="B98" s="138">
        <f>Investments!$AY$13</f>
        <v>10000</v>
      </c>
    </row>
    <row r="99" spans="1:2" ht="12.75">
      <c r="A99" s="137" t="s">
        <v>23</v>
      </c>
      <c r="B99" s="138">
        <f>SUM(B89:B98)</f>
        <v>100000</v>
      </c>
    </row>
    <row r="100" spans="1:3" ht="12.75">
      <c r="A100" s="140"/>
      <c r="B100" s="138">
        <f>B99-B98</f>
        <v>90000</v>
      </c>
      <c r="C100" s="21" t="s">
        <v>191</v>
      </c>
    </row>
    <row r="101" ht="12.75">
      <c r="A101" s="20"/>
    </row>
    <row r="102" ht="12.75">
      <c r="A102" s="20"/>
    </row>
    <row r="103" ht="12.75">
      <c r="B103" s="3" t="s">
        <v>34</v>
      </c>
    </row>
    <row r="104" spans="1:2" ht="12.75">
      <c r="A104" s="6" t="s">
        <v>234</v>
      </c>
      <c r="B104" s="3" t="s">
        <v>27</v>
      </c>
    </row>
    <row r="105" spans="1:4" ht="12.75">
      <c r="A105" s="50" t="s">
        <v>396</v>
      </c>
      <c r="B105" s="9">
        <f>Investments!$BA$13</f>
        <v>10000</v>
      </c>
      <c r="D105" s="21" t="s">
        <v>237</v>
      </c>
    </row>
    <row r="106" spans="1:4" ht="12.75">
      <c r="A106" s="50" t="s">
        <v>397</v>
      </c>
      <c r="B106" s="9">
        <f>Investments!$BB$13</f>
        <v>10000</v>
      </c>
      <c r="D106" s="21" t="s">
        <v>238</v>
      </c>
    </row>
    <row r="107" spans="1:2" ht="12.75">
      <c r="A107" s="50" t="s">
        <v>213</v>
      </c>
      <c r="B107" s="9">
        <f>Investments!$BC$13</f>
        <v>10000</v>
      </c>
    </row>
    <row r="108" spans="1:2" ht="12.75">
      <c r="A108" s="50" t="s">
        <v>58</v>
      </c>
      <c r="B108" s="9">
        <f>Investments!$BD$13</f>
        <v>10000</v>
      </c>
    </row>
    <row r="109" spans="1:2" ht="12.75">
      <c r="A109" s="50" t="s">
        <v>390</v>
      </c>
      <c r="B109" s="9">
        <f>Investments!$BE$13</f>
        <v>10000</v>
      </c>
    </row>
    <row r="110" spans="1:2" ht="12.75">
      <c r="A110" s="50" t="s">
        <v>393</v>
      </c>
      <c r="B110" s="9">
        <f>Investments!$BF$13</f>
        <v>10000</v>
      </c>
    </row>
    <row r="111" spans="1:2" ht="12.75">
      <c r="A111" s="50" t="s">
        <v>184</v>
      </c>
      <c r="B111" s="9">
        <f>Investments!$BG$13</f>
        <v>10000</v>
      </c>
    </row>
    <row r="112" spans="1:2" ht="12.75">
      <c r="A112" s="218" t="s">
        <v>432</v>
      </c>
      <c r="B112" s="9">
        <f>Investments!$BH$13</f>
        <v>10000</v>
      </c>
    </row>
    <row r="113" spans="1:2" ht="12.75">
      <c r="A113" s="218" t="s">
        <v>395</v>
      </c>
      <c r="B113" s="9">
        <f>Investments!$BI$13</f>
        <v>10000</v>
      </c>
    </row>
    <row r="114" spans="1:2" ht="12.75">
      <c r="A114" s="137" t="s">
        <v>187</v>
      </c>
      <c r="B114" s="138">
        <f>Investments!BJ13</f>
        <v>10000</v>
      </c>
    </row>
    <row r="115" spans="1:2" ht="12.75">
      <c r="A115" s="137" t="s">
        <v>23</v>
      </c>
      <c r="B115" s="138">
        <f>SUM(B105:B114)</f>
        <v>100000</v>
      </c>
    </row>
    <row r="116" spans="1:3" ht="12.75">
      <c r="A116" s="140"/>
      <c r="B116" s="138">
        <f>B115-B114</f>
        <v>90000</v>
      </c>
      <c r="C116" s="21" t="s">
        <v>191</v>
      </c>
    </row>
    <row r="117" ht="12.75">
      <c r="A117" s="20"/>
    </row>
    <row r="118" ht="12.75">
      <c r="A118" s="20"/>
    </row>
    <row r="119" ht="12.75">
      <c r="A119" s="20"/>
    </row>
    <row r="120" spans="1:12" ht="12.75">
      <c r="A120" s="17"/>
      <c r="B120" s="17"/>
      <c r="C120" s="17"/>
      <c r="D120" s="17"/>
      <c r="E120" s="65" t="s">
        <v>139</v>
      </c>
      <c r="F120" s="17"/>
      <c r="G120" s="17"/>
      <c r="H120" s="17"/>
      <c r="I120" s="17"/>
      <c r="J120" s="17"/>
      <c r="K120" s="17"/>
      <c r="L120" s="17"/>
    </row>
    <row r="121" ht="12.75">
      <c r="A121" s="20"/>
    </row>
    <row r="122" ht="12.75">
      <c r="A122" s="20"/>
    </row>
    <row r="125" ht="12" customHeight="1"/>
  </sheetData>
  <sheetProtection password="EA69" sheet="1" objects="1" scenarios="1"/>
  <hyperlinks>
    <hyperlink ref="A1" location="Instructions!A1" display="Return to Contents"/>
  </hyperlinks>
  <printOptions/>
  <pageMargins left="0.47" right="0.46" top="0.66" bottom="0.66" header="0.5" footer="0.5"/>
  <pageSetup orientation="landscape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J116"/>
  <sheetViews>
    <sheetView showGridLines="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0.140625" style="0" customWidth="1"/>
    <col min="2" max="2" width="11.28125" style="0" customWidth="1"/>
    <col min="3" max="3" width="13.28125" style="0" customWidth="1"/>
    <col min="4" max="4" width="12.57421875" style="0" customWidth="1"/>
    <col min="5" max="5" width="13.7109375" style="0" customWidth="1"/>
    <col min="6" max="6" width="11.140625" style="0" customWidth="1"/>
    <col min="7" max="7" width="9.8515625" style="0" customWidth="1"/>
    <col min="8" max="8" width="11.8515625" style="0" customWidth="1"/>
    <col min="9" max="9" width="22.140625" style="0" customWidth="1"/>
    <col min="10" max="10" width="47.421875" style="0" customWidth="1"/>
    <col min="11" max="11" width="87.57421875" style="0" customWidth="1"/>
    <col min="12" max="12" width="53.7109375" style="0" customWidth="1"/>
    <col min="13" max="13" width="7.57421875" style="0" customWidth="1"/>
    <col min="14" max="14" width="9.140625" style="0" customWidth="1"/>
    <col min="15" max="15" width="19.00390625" style="0" customWidth="1"/>
    <col min="16" max="16" width="3.7109375" style="0" hidden="1" customWidth="1"/>
    <col min="17" max="22" width="10.7109375" style="0" hidden="1" customWidth="1"/>
    <col min="23" max="23" width="3.57421875" style="0" hidden="1" customWidth="1"/>
    <col min="24" max="33" width="10.7109375" style="0" hidden="1" customWidth="1"/>
    <col min="34" max="34" width="4.28125" style="0" hidden="1" customWidth="1"/>
    <col min="35" max="38" width="10.7109375" style="0" hidden="1" customWidth="1"/>
    <col min="39" max="39" width="12.00390625" style="0" hidden="1" customWidth="1"/>
    <col min="40" max="40" width="11.57421875" style="0" hidden="1" customWidth="1"/>
    <col min="41" max="41" width="4.28125" style="0" hidden="1" customWidth="1"/>
    <col min="42" max="44" width="10.7109375" style="0" hidden="1" customWidth="1"/>
    <col min="45" max="45" width="12.57421875" style="0" hidden="1" customWidth="1"/>
    <col min="46" max="46" width="11.8515625" style="0" hidden="1" customWidth="1"/>
    <col min="47" max="47" width="12.57421875" style="0" hidden="1" customWidth="1"/>
    <col min="48" max="48" width="12.140625" style="0" hidden="1" customWidth="1"/>
    <col min="49" max="49" width="13.140625" style="0" hidden="1" customWidth="1"/>
    <col min="50" max="50" width="15.28125" style="0" hidden="1" customWidth="1"/>
    <col min="51" max="51" width="12.57421875" style="0" hidden="1" customWidth="1"/>
    <col min="52" max="52" width="4.00390625" style="213" hidden="1" customWidth="1"/>
    <col min="53" max="53" width="11.421875" style="0" hidden="1" customWidth="1"/>
    <col min="54" max="59" width="9.140625" style="0" hidden="1" customWidth="1"/>
    <col min="60" max="60" width="11.28125" style="0" hidden="1" customWidth="1"/>
    <col min="61" max="62" width="9.140625" style="0" hidden="1" customWidth="1"/>
  </cols>
  <sheetData>
    <row r="1" spans="1:9" ht="23.25">
      <c r="A1" s="210" t="s">
        <v>391</v>
      </c>
      <c r="B1" s="204">
        <v>42087</v>
      </c>
      <c r="F1" s="194" t="s">
        <v>225</v>
      </c>
      <c r="I1" s="278" t="s">
        <v>503</v>
      </c>
    </row>
    <row r="2" ht="12.75">
      <c r="B2" s="21" t="s">
        <v>365</v>
      </c>
    </row>
    <row r="3" spans="1:8" ht="15">
      <c r="A3" s="161" t="s">
        <v>313</v>
      </c>
      <c r="F3" s="103" t="s">
        <v>21</v>
      </c>
      <c r="G3" s="103" t="s">
        <v>250</v>
      </c>
      <c r="H3" s="103" t="s">
        <v>27</v>
      </c>
    </row>
    <row r="4" spans="1:8" ht="12.75">
      <c r="A4" s="21" t="s">
        <v>318</v>
      </c>
      <c r="F4" s="179" t="s">
        <v>320</v>
      </c>
      <c r="G4" s="186">
        <f>SUM(G5:G10)</f>
        <v>1</v>
      </c>
      <c r="H4" s="183">
        <v>300000</v>
      </c>
    </row>
    <row r="5" spans="1:8" ht="12.75">
      <c r="A5" s="219" t="s">
        <v>498</v>
      </c>
      <c r="F5" s="181" t="s">
        <v>314</v>
      </c>
      <c r="G5" s="203">
        <v>0.5</v>
      </c>
      <c r="H5" s="185">
        <f aca="true" t="shared" si="0" ref="H5:H10">G5*$H$4</f>
        <v>150000</v>
      </c>
    </row>
    <row r="6" spans="1:8" ht="12.75">
      <c r="A6" s="21" t="s">
        <v>364</v>
      </c>
      <c r="F6" s="181" t="s">
        <v>315</v>
      </c>
      <c r="G6" s="203">
        <v>0.4</v>
      </c>
      <c r="H6" s="185">
        <f t="shared" si="0"/>
        <v>120000</v>
      </c>
    </row>
    <row r="7" spans="1:8" ht="12.75">
      <c r="A7" s="21" t="s">
        <v>317</v>
      </c>
      <c r="F7" s="181" t="s">
        <v>316</v>
      </c>
      <c r="G7" s="203">
        <v>0.1</v>
      </c>
      <c r="H7" s="185">
        <f t="shared" si="0"/>
        <v>30000</v>
      </c>
    </row>
    <row r="8" spans="1:8" ht="12.75">
      <c r="A8" s="219" t="s">
        <v>499</v>
      </c>
      <c r="F8" s="181" t="s">
        <v>22</v>
      </c>
      <c r="G8" s="165"/>
      <c r="H8" s="185">
        <f t="shared" si="0"/>
        <v>0</v>
      </c>
    </row>
    <row r="9" spans="1:8" ht="12.75">
      <c r="A9" s="21" t="s">
        <v>319</v>
      </c>
      <c r="F9" s="181" t="s">
        <v>185</v>
      </c>
      <c r="G9" s="165"/>
      <c r="H9" s="185">
        <f t="shared" si="0"/>
        <v>0</v>
      </c>
    </row>
    <row r="10" spans="1:8" ht="12.75">
      <c r="A10" s="219" t="s">
        <v>407</v>
      </c>
      <c r="F10" s="181" t="s">
        <v>185</v>
      </c>
      <c r="G10" s="165"/>
      <c r="H10" s="185">
        <f t="shared" si="0"/>
        <v>0</v>
      </c>
    </row>
    <row r="12" spans="3:62" ht="12.75">
      <c r="C12" s="125" t="s">
        <v>226</v>
      </c>
      <c r="D12" s="100"/>
      <c r="E12" s="202"/>
      <c r="F12" s="101"/>
      <c r="G12" s="283" t="s">
        <v>530</v>
      </c>
      <c r="H12" s="281"/>
      <c r="I12" s="124"/>
      <c r="J12" s="122"/>
      <c r="K12" s="124"/>
      <c r="L12" s="126"/>
      <c r="M12" s="127" t="s">
        <v>142</v>
      </c>
      <c r="N12" s="128"/>
      <c r="O12" s="129"/>
      <c r="P12" s="91"/>
      <c r="Q12" s="91"/>
      <c r="R12" s="91"/>
      <c r="S12" s="91"/>
      <c r="T12" s="91"/>
      <c r="U12" s="91"/>
      <c r="V12" s="91"/>
      <c r="W12" s="91"/>
      <c r="X12" s="114" t="b">
        <v>0</v>
      </c>
      <c r="Y12" s="91" t="s">
        <v>62</v>
      </c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214"/>
      <c r="BA12" s="91"/>
      <c r="BB12" s="91"/>
      <c r="BC12" s="91"/>
      <c r="BD12" s="91"/>
      <c r="BE12" s="91"/>
      <c r="BF12" s="91"/>
      <c r="BG12" s="91"/>
      <c r="BH12" s="91"/>
      <c r="BI12" s="91"/>
      <c r="BJ12" s="91"/>
    </row>
    <row r="13" spans="1:62" ht="15">
      <c r="A13" s="130" t="s">
        <v>179</v>
      </c>
      <c r="B13" s="131" t="s">
        <v>28</v>
      </c>
      <c r="C13" s="124"/>
      <c r="D13" s="124"/>
      <c r="E13" s="124"/>
      <c r="F13" s="131" t="s">
        <v>24</v>
      </c>
      <c r="G13" s="284" t="s">
        <v>531</v>
      </c>
      <c r="H13" s="282"/>
      <c r="I13" s="121" t="s">
        <v>234</v>
      </c>
      <c r="J13" s="120" t="s">
        <v>0</v>
      </c>
      <c r="K13" s="121" t="s">
        <v>502</v>
      </c>
      <c r="L13" s="132" t="s">
        <v>0</v>
      </c>
      <c r="M13" s="131" t="s">
        <v>30</v>
      </c>
      <c r="N13" s="131" t="s">
        <v>32</v>
      </c>
      <c r="O13" s="133" t="s">
        <v>7</v>
      </c>
      <c r="P13" s="4"/>
      <c r="Q13" s="4">
        <f>IF(Instructions!$I$58=TRUE,SUM(Q15:Q69),10000)</f>
        <v>10000</v>
      </c>
      <c r="R13" s="4">
        <f>IF(Instructions!$I$58=TRUE,SUM(R15:R69),10000)</f>
        <v>10000</v>
      </c>
      <c r="S13" s="4">
        <f>IF(Instructions!$I$58=TRUE,SUM(S15:S69),10000)</f>
        <v>10000</v>
      </c>
      <c r="T13" s="4">
        <f>IF(Instructions!$I$58=TRUE,SUM(T15:T69),10000)</f>
        <v>10000</v>
      </c>
      <c r="U13" s="4">
        <f>IF(Instructions!$I$58=TRUE,SUM(U15:U69),10000)</f>
        <v>10000</v>
      </c>
      <c r="V13" s="4">
        <f>IF(Instructions!$I$58=TRUE,SUM(V15:V69),10000)</f>
        <v>10000</v>
      </c>
      <c r="W13" s="4"/>
      <c r="X13" s="4">
        <f>IF(Instructions!$I$58=TRUE,SUM(X15:X69),10000)</f>
        <v>10000</v>
      </c>
      <c r="Y13" s="4">
        <f>IF(Instructions!$I$58=TRUE,SUM(Y15:Y69),10000)</f>
        <v>10000</v>
      </c>
      <c r="Z13" s="4">
        <f>IF(Instructions!$I$58=TRUE,SUM(Z15:Z69),10000)</f>
        <v>10000</v>
      </c>
      <c r="AA13" s="4">
        <f>IF(Instructions!$I$58=TRUE,SUM(AA15:AA69),10000)</f>
        <v>10000</v>
      </c>
      <c r="AB13" s="4">
        <f>IF(Instructions!$I$58=TRUE,SUM(AB15:AB69),10000)</f>
        <v>10000</v>
      </c>
      <c r="AC13" s="4">
        <f>IF(Instructions!$I$58=TRUE,SUM(AC15:AC69),10000)</f>
        <v>10000</v>
      </c>
      <c r="AD13" s="4">
        <f>IF(Instructions!$I$58=TRUE,SUM(AD15:AD69),10000)</f>
        <v>10000</v>
      </c>
      <c r="AE13" s="4">
        <f>IF(Instructions!$I$58=TRUE,SUM(AE15:AE69),10000)</f>
        <v>10000</v>
      </c>
      <c r="AF13" s="4">
        <f>IF(Instructions!$I$58=TRUE,SUM(AF15:AF69),10000)</f>
        <v>10000</v>
      </c>
      <c r="AG13" s="4">
        <f>IF(Instructions!$I$58=TRUE,SUM(AG15:AG69),10000)</f>
        <v>10000</v>
      </c>
      <c r="AH13" s="4"/>
      <c r="AI13" s="4">
        <f>IF(Instructions!$I$58=TRUE,SUM(AI15:AI69),10000)</f>
        <v>10000</v>
      </c>
      <c r="AJ13" s="4">
        <f>IF(Instructions!$I$58=TRUE,SUM(AJ15:AJ69),10000)</f>
        <v>10000</v>
      </c>
      <c r="AK13" s="4">
        <f>IF(Instructions!$I$58=TRUE,SUM(AK15:AK69),10000)</f>
        <v>10000</v>
      </c>
      <c r="AL13" s="4">
        <f>IF(Instructions!$I$58=TRUE,SUM(AL15:AL69),10000)</f>
        <v>10000</v>
      </c>
      <c r="AM13" s="4">
        <f>IF(Instructions!$I$58=TRUE,SUM(AM15:AM69),10000)</f>
        <v>10000</v>
      </c>
      <c r="AN13" s="4">
        <f>IF(Instructions!$I$58=TRUE,SUM(AN15:AN69),10000)</f>
        <v>10000</v>
      </c>
      <c r="AO13" s="4"/>
      <c r="AP13" s="4">
        <f>IF(Instructions!$I$58=TRUE,SUM(AP15:AP69),10000)</f>
        <v>10000</v>
      </c>
      <c r="AQ13" s="4">
        <f>IF(Instructions!$I$58=TRUE,SUM(AQ15:AQ69),10000)</f>
        <v>10000</v>
      </c>
      <c r="AR13" s="4">
        <f>IF(Instructions!$I$58=TRUE,SUM(AR15:AR69),10000)</f>
        <v>10000</v>
      </c>
      <c r="AS13" s="4">
        <f>IF(Instructions!$I$58=TRUE,SUM(AS15:AS69),10000)</f>
        <v>10000</v>
      </c>
      <c r="AT13" s="4">
        <f>IF(Instructions!$I$58=TRUE,SUM(AT15:AT69),10000)</f>
        <v>10000</v>
      </c>
      <c r="AU13" s="4">
        <f>IF(Instructions!$I$58=TRUE,SUM(AU15:AU69),10000)</f>
        <v>10000</v>
      </c>
      <c r="AV13" s="4">
        <f>IF(Instructions!$I$58=TRUE,SUM(AV15:AV69),10000)</f>
        <v>10000</v>
      </c>
      <c r="AW13" s="4">
        <f>IF(Instructions!$I$58=TRUE,SUM(AW15:AW69),10000)</f>
        <v>10000</v>
      </c>
      <c r="AX13" s="4">
        <f>IF(Instructions!$I$58=TRUE,SUM(AX15:AX69),10000)</f>
        <v>10000</v>
      </c>
      <c r="AY13" s="4">
        <f>IF(Instructions!$I$58=TRUE,SUM(AY15:AY69),10000)</f>
        <v>10000</v>
      </c>
      <c r="AZ13" s="215">
        <f>IF(Instructions!$I$58=TRUE,SUM(AZ15:AZ69),10000)</f>
        <v>10000</v>
      </c>
      <c r="BA13" s="4">
        <f>IF(Instructions!$I$58=TRUE,SUM(BA15:BA69),10000)</f>
        <v>10000</v>
      </c>
      <c r="BB13" s="4">
        <f>IF(Instructions!$I$58=TRUE,SUM(BB15:BB69),10000)</f>
        <v>10000</v>
      </c>
      <c r="BC13" s="4">
        <f>IF(Instructions!$I$58=TRUE,SUM(BC15:BC69),10000)</f>
        <v>10000</v>
      </c>
      <c r="BD13" s="4">
        <f>IF(Instructions!$I$58=TRUE,SUM(BD15:BD69),10000)</f>
        <v>10000</v>
      </c>
      <c r="BE13" s="4">
        <f>IF(Instructions!$I$58=TRUE,SUM(BE15:BE69),10000)</f>
        <v>10000</v>
      </c>
      <c r="BF13" s="4">
        <f>IF(Instructions!$I$58=TRUE,SUM(BF15:BF69),10000)</f>
        <v>10000</v>
      </c>
      <c r="BG13" s="4">
        <f>IF(Instructions!$I$58=TRUE,SUM(BG15:BG69),10000)</f>
        <v>10000</v>
      </c>
      <c r="BH13" s="4">
        <f>IF(Instructions!$I$58=TRUE,SUM(BH15:BH69),10000)</f>
        <v>10000</v>
      </c>
      <c r="BI13" s="4">
        <f>IF(Instructions!$I$58=TRUE,SUM(BI15:BI69),10000)</f>
        <v>10000</v>
      </c>
      <c r="BJ13" s="4">
        <f>IF(Instructions!$I$58=TRUE,SUM(BJ15:BJ69),10000)</f>
        <v>10000</v>
      </c>
    </row>
    <row r="14" spans="1:62" ht="15" customHeight="1">
      <c r="A14" s="134" t="s">
        <v>0</v>
      </c>
      <c r="B14" s="134" t="s">
        <v>29</v>
      </c>
      <c r="C14" s="134" t="s">
        <v>21</v>
      </c>
      <c r="D14" s="134" t="s">
        <v>15</v>
      </c>
      <c r="E14" s="134" t="s">
        <v>16</v>
      </c>
      <c r="F14" s="134" t="s">
        <v>25</v>
      </c>
      <c r="G14" s="135" t="s">
        <v>1</v>
      </c>
      <c r="H14" s="135" t="s">
        <v>2</v>
      </c>
      <c r="I14" s="123"/>
      <c r="J14" s="122"/>
      <c r="K14" s="123"/>
      <c r="L14" s="132"/>
      <c r="M14" s="134" t="s">
        <v>31</v>
      </c>
      <c r="N14" s="134" t="s">
        <v>33</v>
      </c>
      <c r="O14" s="136" t="s">
        <v>29</v>
      </c>
      <c r="P14" s="46"/>
      <c r="Q14" s="11" t="str">
        <f>B74</f>
        <v>Revocable Trust</v>
      </c>
      <c r="R14" s="11" t="str">
        <f>B75</f>
        <v>QTIP Trust</v>
      </c>
      <c r="S14" s="11" t="str">
        <f>B76</f>
        <v>Credit Trust</v>
      </c>
      <c r="T14" s="11" t="str">
        <f>B77</f>
        <v>Direct Investment</v>
      </c>
      <c r="U14" s="11">
        <f>B78</f>
        <v>0</v>
      </c>
      <c r="V14" s="11" t="str">
        <f>B79</f>
        <v>Not Part of Estate</v>
      </c>
      <c r="W14" s="45" t="s">
        <v>17</v>
      </c>
      <c r="X14" s="10" t="str">
        <f>C74</f>
        <v>Stocks</v>
      </c>
      <c r="Y14" s="10" t="str">
        <f>C75</f>
        <v>Bonds</v>
      </c>
      <c r="Z14" s="10" t="str">
        <f>C76</f>
        <v>EE/I Bonds</v>
      </c>
      <c r="AA14" s="10" t="str">
        <f>C77</f>
        <v>Real Est.EX Home</v>
      </c>
      <c r="AB14" s="10" t="str">
        <f>C78</f>
        <v>CDs</v>
      </c>
      <c r="AC14" s="10" t="str">
        <f>C79</f>
        <v>Mixed Stks/Bnds</v>
      </c>
      <c r="AD14" s="10" t="str">
        <f>C80</f>
        <v>Life Insurance</v>
      </c>
      <c r="AE14" s="10" t="str">
        <f>C81</f>
        <v>Roth Cash</v>
      </c>
      <c r="AF14" s="10" t="str">
        <f>C82</f>
        <v>Other Cash</v>
      </c>
      <c r="AG14" s="10">
        <f>C83</f>
        <v>0</v>
      </c>
      <c r="AH14" s="45" t="s">
        <v>18</v>
      </c>
      <c r="AI14" s="10" t="str">
        <f>D74</f>
        <v>Taxable</v>
      </c>
      <c r="AJ14" s="10" t="str">
        <f>D75</f>
        <v>Tax-Exempt</v>
      </c>
      <c r="AK14" s="10" t="str">
        <f>D76</f>
        <v>Roth</v>
      </c>
      <c r="AL14" s="10" t="str">
        <f>D77</f>
        <v>Deferred-Tax</v>
      </c>
      <c r="AM14" s="10">
        <f>D78</f>
        <v>0</v>
      </c>
      <c r="AN14" s="10" t="str">
        <f>D79</f>
        <v>Not Applicable</v>
      </c>
      <c r="AO14" s="47" t="s">
        <v>20</v>
      </c>
      <c r="AP14" s="10" t="str">
        <f>E74</f>
        <v>Thomas Jones</v>
      </c>
      <c r="AQ14" s="10" t="str">
        <f>E75</f>
        <v>Mary Jones</v>
      </c>
      <c r="AR14" s="10" t="str">
        <f>E76</f>
        <v>Joint</v>
      </c>
      <c r="AS14" s="10" t="str">
        <f>E77</f>
        <v>Trust</v>
      </c>
      <c r="AT14" s="10">
        <f>E78</f>
        <v>0</v>
      </c>
      <c r="AU14" s="10">
        <f>E79</f>
        <v>0</v>
      </c>
      <c r="AV14" s="10">
        <f>E80</f>
        <v>0</v>
      </c>
      <c r="AW14" s="10">
        <f>E81</f>
        <v>0</v>
      </c>
      <c r="AX14" s="10">
        <f>E82</f>
        <v>0</v>
      </c>
      <c r="AY14" s="10" t="str">
        <f>E83</f>
        <v>Not Applicable</v>
      </c>
      <c r="AZ14" s="212"/>
      <c r="BA14" t="str">
        <f>'Investment Summary'!A105</f>
        <v>Mary</v>
      </c>
      <c r="BB14" t="str">
        <f>'Investment Summary'!A106</f>
        <v>Tom</v>
      </c>
      <c r="BC14" t="str">
        <f>'Investment Summary'!A107</f>
        <v>Estate</v>
      </c>
      <c r="BD14" t="str">
        <f>'Investment Summary'!A108</f>
        <v>Church</v>
      </c>
      <c r="BE14" t="str">
        <f>'Investment Summary'!A109</f>
        <v>Children</v>
      </c>
      <c r="BF14" t="str">
        <f>'Investment Summary'!A110</f>
        <v>Surviving Spouse</v>
      </c>
      <c r="BG14" t="str">
        <f>'Investment Summary'!A111</f>
        <v>Revocable Trust</v>
      </c>
      <c r="BH14" t="str">
        <f>'Investment Summary'!A112</f>
        <v>Tomas Jones</v>
      </c>
      <c r="BI14" t="str">
        <f>'Investment Summary'!A113</f>
        <v>Mary Jones</v>
      </c>
      <c r="BJ14" t="str">
        <f>'Investment Summary'!A114</f>
        <v>Not Applicable</v>
      </c>
    </row>
    <row r="15" spans="1:62" ht="19.5" customHeight="1">
      <c r="A15" s="217" t="s">
        <v>514</v>
      </c>
      <c r="B15" s="43">
        <v>200000</v>
      </c>
      <c r="C15" s="7"/>
      <c r="D15" s="7"/>
      <c r="E15" s="7"/>
      <c r="F15" s="7"/>
      <c r="G15" s="115"/>
      <c r="H15" s="116"/>
      <c r="I15" s="211"/>
      <c r="J15" s="118" t="str">
        <f aca="true" t="shared" si="1" ref="J15:J46">A15</f>
        <v>S&amp;P 500 Index Fund</v>
      </c>
      <c r="K15" s="38"/>
      <c r="L15" s="119" t="str">
        <f aca="true" t="shared" si="2" ref="L15:L46">J15</f>
        <v>S&amp;P 500 Index Fund</v>
      </c>
      <c r="M15" s="39">
        <v>1</v>
      </c>
      <c r="N15" s="39">
        <v>0.25</v>
      </c>
      <c r="O15" s="119">
        <f aca="true" t="shared" si="3" ref="O15:O46">B15*(1-M15*N15)</f>
        <v>150000</v>
      </c>
      <c r="P15" s="46">
        <v>4</v>
      </c>
      <c r="Q15">
        <f aca="true" t="shared" si="4" ref="Q15:Q46">IF(P15=1,B15,0)</f>
        <v>0</v>
      </c>
      <c r="R15">
        <f aca="true" t="shared" si="5" ref="R15:R46">IF(P15=2,B15,0)</f>
        <v>0</v>
      </c>
      <c r="S15">
        <f aca="true" t="shared" si="6" ref="S15:S46">IF(P15=3,B15,0)</f>
        <v>0</v>
      </c>
      <c r="T15">
        <f aca="true" t="shared" si="7" ref="T15:T46">IF(P15=4,B15,0)</f>
        <v>200000</v>
      </c>
      <c r="U15">
        <f aca="true" t="shared" si="8" ref="U15:U46">IF(P15=5,B15,0)</f>
        <v>0</v>
      </c>
      <c r="V15">
        <f aca="true" t="shared" si="9" ref="V15:V46">IF(P15=6,B15,0)</f>
        <v>0</v>
      </c>
      <c r="W15" s="46">
        <v>1</v>
      </c>
      <c r="X15">
        <f aca="true" t="shared" si="10" ref="X15:X46">IF($W15=1,1,0)*IF($X$12=TRUE,$O15,$B15)</f>
        <v>200000</v>
      </c>
      <c r="Y15">
        <f aca="true" t="shared" si="11" ref="Y15:Y46">IF($W15=2,1,0)*IF($X$12=TRUE,$O15,$B15)</f>
        <v>0</v>
      </c>
      <c r="Z15">
        <f aca="true" t="shared" si="12" ref="Z15:Z46">IF($W15=3,1,0)*IF($X$12=TRUE,$O15,$B15)</f>
        <v>0</v>
      </c>
      <c r="AA15">
        <f aca="true" t="shared" si="13" ref="AA15:AA46">IF($W15=4,1,0)*IF($X$12=TRUE,$O15,$B15)</f>
        <v>0</v>
      </c>
      <c r="AB15">
        <f aca="true" t="shared" si="14" ref="AB15:AB46">IF($W15=5,1,0)*IF($X$12=TRUE,$O15,$B15)</f>
        <v>0</v>
      </c>
      <c r="AC15">
        <f aca="true" t="shared" si="15" ref="AC15:AC46">IF($W15=6,1,0)*IF($X$12=TRUE,$O15,$B15)</f>
        <v>0</v>
      </c>
      <c r="AD15">
        <f aca="true" t="shared" si="16" ref="AD15:AD46">IF($W15=7,1,0)*IF($X$12=TRUE,$O15,$B15)</f>
        <v>0</v>
      </c>
      <c r="AE15">
        <f aca="true" t="shared" si="17" ref="AE15:AE46">IF($W15=8,1,0)*IF($X$12=TRUE,$O15,$B15)</f>
        <v>0</v>
      </c>
      <c r="AF15">
        <f aca="true" t="shared" si="18" ref="AF15:AF46">IF($W15=9,1,0)*IF($X$12=TRUE,$O15,$B15)</f>
        <v>0</v>
      </c>
      <c r="AG15">
        <f aca="true" t="shared" si="19" ref="AG15:AG46">IF($W15=10,1,0)*IF($X$12=TRUE,$O15,$B15)</f>
        <v>0</v>
      </c>
      <c r="AH15" s="46">
        <v>1</v>
      </c>
      <c r="AI15">
        <f aca="true" t="shared" si="20" ref="AI15:AI46">IF(AH15=1,B15,0)</f>
        <v>200000</v>
      </c>
      <c r="AJ15">
        <f aca="true" t="shared" si="21" ref="AJ15:AJ46">IF(AH15=2,B15,0)</f>
        <v>0</v>
      </c>
      <c r="AK15">
        <f aca="true" t="shared" si="22" ref="AK15:AK46">IF(AH15=3,B15,0)</f>
        <v>0</v>
      </c>
      <c r="AL15">
        <f>IF($AH15=4,$B15,0)</f>
        <v>0</v>
      </c>
      <c r="AM15">
        <f aca="true" t="shared" si="23" ref="AM15:AM46">IF($AH15=5,$B15,0)</f>
        <v>0</v>
      </c>
      <c r="AN15">
        <f aca="true" t="shared" si="24" ref="AN15:AN46">IF($AH15=6,$B15,0)</f>
        <v>0</v>
      </c>
      <c r="AO15" s="47">
        <v>1</v>
      </c>
      <c r="AP15">
        <f aca="true" t="shared" si="25" ref="AP15:AP46">IF(AO15=1,B15,0)</f>
        <v>200000</v>
      </c>
      <c r="AQ15">
        <f aca="true" t="shared" si="26" ref="AQ15:AQ46">IF(AO15=2,B15,0)</f>
        <v>0</v>
      </c>
      <c r="AR15">
        <f>IF($AO15=3,$B15,0)</f>
        <v>0</v>
      </c>
      <c r="AS15">
        <f aca="true" t="shared" si="27" ref="AS15:AS46">IF($AO15=4,$B15,0)</f>
        <v>0</v>
      </c>
      <c r="AT15">
        <f aca="true" t="shared" si="28" ref="AT15:AT46">IF($AO15=5,$B15,0)</f>
        <v>0</v>
      </c>
      <c r="AU15">
        <f aca="true" t="shared" si="29" ref="AU15:AU46">IF($AO15=6,$B15,0)</f>
        <v>0</v>
      </c>
      <c r="AV15">
        <f aca="true" t="shared" si="30" ref="AV15:AV46">IF($AO15=7,$B15,0)</f>
        <v>0</v>
      </c>
      <c r="AW15">
        <f aca="true" t="shared" si="31" ref="AW15:AW46">IF($AO15=8,$B15,0)</f>
        <v>0</v>
      </c>
      <c r="AX15">
        <f aca="true" t="shared" si="32" ref="AX15:AX46">IF($AO15=9,$B15,0)</f>
        <v>0</v>
      </c>
      <c r="AY15">
        <f aca="true" t="shared" si="33" ref="AY15:AY46">IF($AO15=10,$B15,0)</f>
        <v>0</v>
      </c>
      <c r="AZ15" s="212">
        <v>3</v>
      </c>
      <c r="BA15">
        <f aca="true" t="shared" si="34" ref="BA15:BA46">IF($AZ15=1,$B15,0)</f>
        <v>0</v>
      </c>
      <c r="BB15">
        <f aca="true" t="shared" si="35" ref="BB15:BB46">IF($AZ15=2,$B15,0)</f>
        <v>0</v>
      </c>
      <c r="BC15">
        <f aca="true" t="shared" si="36" ref="BC15:BC46">IF($AZ15=3,$B15,0)</f>
        <v>200000</v>
      </c>
      <c r="BD15">
        <f aca="true" t="shared" si="37" ref="BD15:BD46">IF($AZ15=4,$B15,0)</f>
        <v>0</v>
      </c>
      <c r="BE15">
        <f aca="true" t="shared" si="38" ref="BE15:BE46">IF($AZ15=5,$B15,0)</f>
        <v>0</v>
      </c>
      <c r="BF15">
        <f aca="true" t="shared" si="39" ref="BF15:BF46">IF($AZ15=6,$B15,0)</f>
        <v>0</v>
      </c>
      <c r="BG15">
        <f aca="true" t="shared" si="40" ref="BG15:BG46">IF($AZ15=7,$B15,0)</f>
        <v>0</v>
      </c>
      <c r="BH15">
        <f aca="true" t="shared" si="41" ref="BH15:BH46">IF($AZ15=8,$B15,0)</f>
        <v>0</v>
      </c>
      <c r="BI15">
        <f aca="true" t="shared" si="42" ref="BI15:BI46">IF($AZ15=9,$B15,0)</f>
        <v>0</v>
      </c>
      <c r="BJ15">
        <f aca="true" t="shared" si="43" ref="BJ15:BJ46">IF($AZ15=10,$B15,0)</f>
        <v>0</v>
      </c>
    </row>
    <row r="16" spans="1:62" ht="19.5" customHeight="1">
      <c r="A16" s="218" t="s">
        <v>515</v>
      </c>
      <c r="B16" s="43">
        <v>100000</v>
      </c>
      <c r="C16" s="7"/>
      <c r="D16" s="7"/>
      <c r="E16" s="7"/>
      <c r="F16" s="7"/>
      <c r="G16" s="115"/>
      <c r="H16" s="116"/>
      <c r="I16" s="211"/>
      <c r="J16" s="118" t="str">
        <f t="shared" si="1"/>
        <v>Muni Bonds</v>
      </c>
      <c r="K16" s="38"/>
      <c r="L16" s="119" t="str">
        <f t="shared" si="2"/>
        <v>Muni Bonds</v>
      </c>
      <c r="M16" s="39">
        <v>1</v>
      </c>
      <c r="N16" s="39">
        <v>0</v>
      </c>
      <c r="O16" s="119">
        <f t="shared" si="3"/>
        <v>100000</v>
      </c>
      <c r="P16" s="46">
        <v>4</v>
      </c>
      <c r="Q16">
        <f t="shared" si="4"/>
        <v>0</v>
      </c>
      <c r="R16">
        <f t="shared" si="5"/>
        <v>0</v>
      </c>
      <c r="S16">
        <f t="shared" si="6"/>
        <v>0</v>
      </c>
      <c r="T16">
        <f t="shared" si="7"/>
        <v>100000</v>
      </c>
      <c r="U16">
        <f t="shared" si="8"/>
        <v>0</v>
      </c>
      <c r="V16">
        <f t="shared" si="9"/>
        <v>0</v>
      </c>
      <c r="W16" s="46">
        <v>2</v>
      </c>
      <c r="X16">
        <f t="shared" si="10"/>
        <v>0</v>
      </c>
      <c r="Y16">
        <f t="shared" si="11"/>
        <v>100000</v>
      </c>
      <c r="Z16">
        <f t="shared" si="12"/>
        <v>0</v>
      </c>
      <c r="AA16">
        <f t="shared" si="13"/>
        <v>0</v>
      </c>
      <c r="AB16">
        <f t="shared" si="14"/>
        <v>0</v>
      </c>
      <c r="AC16">
        <f t="shared" si="15"/>
        <v>0</v>
      </c>
      <c r="AD16">
        <f t="shared" si="16"/>
        <v>0</v>
      </c>
      <c r="AE16">
        <f t="shared" si="17"/>
        <v>0</v>
      </c>
      <c r="AF16">
        <f t="shared" si="18"/>
        <v>0</v>
      </c>
      <c r="AG16">
        <f t="shared" si="19"/>
        <v>0</v>
      </c>
      <c r="AH16" s="46">
        <v>1</v>
      </c>
      <c r="AI16">
        <f t="shared" si="20"/>
        <v>100000</v>
      </c>
      <c r="AJ16">
        <f t="shared" si="21"/>
        <v>0</v>
      </c>
      <c r="AK16">
        <f t="shared" si="22"/>
        <v>0</v>
      </c>
      <c r="AL16">
        <f aca="true" t="shared" si="44" ref="AL16:AL47">IF(AH16=4,B16,0)</f>
        <v>0</v>
      </c>
      <c r="AM16">
        <f t="shared" si="23"/>
        <v>0</v>
      </c>
      <c r="AN16">
        <f t="shared" si="24"/>
        <v>0</v>
      </c>
      <c r="AO16" s="47">
        <v>1</v>
      </c>
      <c r="AP16">
        <f t="shared" si="25"/>
        <v>100000</v>
      </c>
      <c r="AQ16">
        <f t="shared" si="26"/>
        <v>0</v>
      </c>
      <c r="AR16">
        <f aca="true" t="shared" si="45" ref="AR16:AR47">IF(AO16=3,B16,0)</f>
        <v>0</v>
      </c>
      <c r="AS16">
        <f t="shared" si="27"/>
        <v>0</v>
      </c>
      <c r="AT16">
        <f t="shared" si="28"/>
        <v>0</v>
      </c>
      <c r="AU16">
        <f t="shared" si="29"/>
        <v>0</v>
      </c>
      <c r="AV16">
        <f t="shared" si="30"/>
        <v>0</v>
      </c>
      <c r="AW16">
        <f t="shared" si="31"/>
        <v>0</v>
      </c>
      <c r="AX16">
        <f t="shared" si="32"/>
        <v>0</v>
      </c>
      <c r="AY16">
        <f t="shared" si="33"/>
        <v>0</v>
      </c>
      <c r="AZ16" s="212">
        <v>3</v>
      </c>
      <c r="BA16">
        <f t="shared" si="34"/>
        <v>0</v>
      </c>
      <c r="BB16">
        <f t="shared" si="35"/>
        <v>0</v>
      </c>
      <c r="BC16">
        <f t="shared" si="36"/>
        <v>100000</v>
      </c>
      <c r="BD16">
        <f t="shared" si="37"/>
        <v>0</v>
      </c>
      <c r="BE16">
        <f t="shared" si="38"/>
        <v>0</v>
      </c>
      <c r="BF16">
        <f t="shared" si="39"/>
        <v>0</v>
      </c>
      <c r="BG16">
        <f t="shared" si="40"/>
        <v>0</v>
      </c>
      <c r="BH16">
        <f t="shared" si="41"/>
        <v>0</v>
      </c>
      <c r="BI16">
        <f t="shared" si="42"/>
        <v>0</v>
      </c>
      <c r="BJ16">
        <f t="shared" si="43"/>
        <v>0</v>
      </c>
    </row>
    <row r="17" spans="1:62" ht="19.5" customHeight="1">
      <c r="A17" s="218" t="s">
        <v>516</v>
      </c>
      <c r="B17" s="43">
        <v>50000</v>
      </c>
      <c r="C17" s="7"/>
      <c r="D17" s="7"/>
      <c r="E17" s="7"/>
      <c r="F17" s="7"/>
      <c r="G17" s="115"/>
      <c r="H17" s="116"/>
      <c r="I17" s="211"/>
      <c r="J17" s="118" t="str">
        <f t="shared" si="1"/>
        <v>Money Market</v>
      </c>
      <c r="K17" s="38"/>
      <c r="L17" s="119" t="str">
        <f t="shared" si="2"/>
        <v>Money Market</v>
      </c>
      <c r="M17" s="39">
        <v>1</v>
      </c>
      <c r="N17" s="39">
        <v>0.25</v>
      </c>
      <c r="O17" s="119">
        <f t="shared" si="3"/>
        <v>37500</v>
      </c>
      <c r="P17" s="46">
        <v>4</v>
      </c>
      <c r="Q17">
        <f t="shared" si="4"/>
        <v>0</v>
      </c>
      <c r="R17">
        <f t="shared" si="5"/>
        <v>0</v>
      </c>
      <c r="S17">
        <f t="shared" si="6"/>
        <v>0</v>
      </c>
      <c r="T17">
        <f t="shared" si="7"/>
        <v>50000</v>
      </c>
      <c r="U17">
        <f t="shared" si="8"/>
        <v>0</v>
      </c>
      <c r="V17">
        <f t="shared" si="9"/>
        <v>0</v>
      </c>
      <c r="W17" s="46">
        <v>9</v>
      </c>
      <c r="X17">
        <f t="shared" si="10"/>
        <v>0</v>
      </c>
      <c r="Y17">
        <f t="shared" si="11"/>
        <v>0</v>
      </c>
      <c r="Z17">
        <f t="shared" si="12"/>
        <v>0</v>
      </c>
      <c r="AA17">
        <f t="shared" si="13"/>
        <v>0</v>
      </c>
      <c r="AB17">
        <f t="shared" si="14"/>
        <v>0</v>
      </c>
      <c r="AC17">
        <f t="shared" si="15"/>
        <v>0</v>
      </c>
      <c r="AD17">
        <f t="shared" si="16"/>
        <v>0</v>
      </c>
      <c r="AE17">
        <f t="shared" si="17"/>
        <v>0</v>
      </c>
      <c r="AF17">
        <f t="shared" si="18"/>
        <v>50000</v>
      </c>
      <c r="AG17">
        <f t="shared" si="19"/>
        <v>0</v>
      </c>
      <c r="AH17" s="46">
        <v>1</v>
      </c>
      <c r="AI17">
        <f t="shared" si="20"/>
        <v>50000</v>
      </c>
      <c r="AJ17">
        <f t="shared" si="21"/>
        <v>0</v>
      </c>
      <c r="AK17">
        <f t="shared" si="22"/>
        <v>0</v>
      </c>
      <c r="AL17">
        <f t="shared" si="44"/>
        <v>0</v>
      </c>
      <c r="AM17">
        <f t="shared" si="23"/>
        <v>0</v>
      </c>
      <c r="AN17">
        <f t="shared" si="24"/>
        <v>0</v>
      </c>
      <c r="AO17" s="47">
        <v>1</v>
      </c>
      <c r="AP17">
        <f t="shared" si="25"/>
        <v>50000</v>
      </c>
      <c r="AQ17">
        <f t="shared" si="26"/>
        <v>0</v>
      </c>
      <c r="AR17">
        <f t="shared" si="45"/>
        <v>0</v>
      </c>
      <c r="AS17">
        <f t="shared" si="27"/>
        <v>0</v>
      </c>
      <c r="AT17">
        <f t="shared" si="28"/>
        <v>0</v>
      </c>
      <c r="AU17">
        <f t="shared" si="29"/>
        <v>0</v>
      </c>
      <c r="AV17">
        <f t="shared" si="30"/>
        <v>0</v>
      </c>
      <c r="AW17">
        <f t="shared" si="31"/>
        <v>0</v>
      </c>
      <c r="AX17">
        <f t="shared" si="32"/>
        <v>0</v>
      </c>
      <c r="AY17">
        <f t="shared" si="33"/>
        <v>0</v>
      </c>
      <c r="AZ17" s="212">
        <v>3</v>
      </c>
      <c r="BA17">
        <f t="shared" si="34"/>
        <v>0</v>
      </c>
      <c r="BB17">
        <f t="shared" si="35"/>
        <v>0</v>
      </c>
      <c r="BC17">
        <f t="shared" si="36"/>
        <v>50000</v>
      </c>
      <c r="BD17">
        <f t="shared" si="37"/>
        <v>0</v>
      </c>
      <c r="BE17">
        <f t="shared" si="38"/>
        <v>0</v>
      </c>
      <c r="BF17">
        <f t="shared" si="39"/>
        <v>0</v>
      </c>
      <c r="BG17">
        <f t="shared" si="40"/>
        <v>0</v>
      </c>
      <c r="BH17">
        <f t="shared" si="41"/>
        <v>0</v>
      </c>
      <c r="BI17">
        <f t="shared" si="42"/>
        <v>0</v>
      </c>
      <c r="BJ17">
        <f t="shared" si="43"/>
        <v>0</v>
      </c>
    </row>
    <row r="18" spans="1:62" ht="19.5" customHeight="1">
      <c r="A18" s="218" t="s">
        <v>405</v>
      </c>
      <c r="B18" s="43">
        <v>10000</v>
      </c>
      <c r="C18" s="7"/>
      <c r="D18" s="7"/>
      <c r="E18" s="7"/>
      <c r="F18" s="7"/>
      <c r="G18" s="115"/>
      <c r="H18" s="116"/>
      <c r="I18" s="211"/>
      <c r="J18" s="118" t="str">
        <f t="shared" si="1"/>
        <v>National Bank</v>
      </c>
      <c r="K18" s="38"/>
      <c r="L18" s="119" t="str">
        <f t="shared" si="2"/>
        <v>National Bank</v>
      </c>
      <c r="M18" s="39">
        <v>1</v>
      </c>
      <c r="N18" s="39">
        <v>0.25</v>
      </c>
      <c r="O18" s="119">
        <f t="shared" si="3"/>
        <v>7500</v>
      </c>
      <c r="P18" s="46">
        <v>4</v>
      </c>
      <c r="Q18">
        <f t="shared" si="4"/>
        <v>0</v>
      </c>
      <c r="R18">
        <f t="shared" si="5"/>
        <v>0</v>
      </c>
      <c r="S18">
        <f t="shared" si="6"/>
        <v>0</v>
      </c>
      <c r="T18">
        <f t="shared" si="7"/>
        <v>10000</v>
      </c>
      <c r="U18">
        <f t="shared" si="8"/>
        <v>0</v>
      </c>
      <c r="V18">
        <f t="shared" si="9"/>
        <v>0</v>
      </c>
      <c r="W18" s="46">
        <v>9</v>
      </c>
      <c r="X18">
        <f t="shared" si="10"/>
        <v>0</v>
      </c>
      <c r="Y18">
        <f t="shared" si="11"/>
        <v>0</v>
      </c>
      <c r="Z18">
        <f t="shared" si="12"/>
        <v>0</v>
      </c>
      <c r="AA18">
        <f t="shared" si="13"/>
        <v>0</v>
      </c>
      <c r="AB18">
        <f t="shared" si="14"/>
        <v>0</v>
      </c>
      <c r="AC18">
        <f t="shared" si="15"/>
        <v>0</v>
      </c>
      <c r="AD18">
        <f t="shared" si="16"/>
        <v>0</v>
      </c>
      <c r="AE18">
        <f t="shared" si="17"/>
        <v>0</v>
      </c>
      <c r="AF18">
        <f t="shared" si="18"/>
        <v>10000</v>
      </c>
      <c r="AG18">
        <f t="shared" si="19"/>
        <v>0</v>
      </c>
      <c r="AH18" s="46">
        <v>1</v>
      </c>
      <c r="AI18">
        <f t="shared" si="20"/>
        <v>10000</v>
      </c>
      <c r="AJ18">
        <f t="shared" si="21"/>
        <v>0</v>
      </c>
      <c r="AK18">
        <f t="shared" si="22"/>
        <v>0</v>
      </c>
      <c r="AL18">
        <f t="shared" si="44"/>
        <v>0</v>
      </c>
      <c r="AM18">
        <f t="shared" si="23"/>
        <v>0</v>
      </c>
      <c r="AN18">
        <f t="shared" si="24"/>
        <v>0</v>
      </c>
      <c r="AO18" s="47">
        <v>3</v>
      </c>
      <c r="AP18">
        <f t="shared" si="25"/>
        <v>0</v>
      </c>
      <c r="AQ18">
        <f t="shared" si="26"/>
        <v>0</v>
      </c>
      <c r="AR18">
        <f t="shared" si="45"/>
        <v>10000</v>
      </c>
      <c r="AS18">
        <f t="shared" si="27"/>
        <v>0</v>
      </c>
      <c r="AT18">
        <f t="shared" si="28"/>
        <v>0</v>
      </c>
      <c r="AU18">
        <f t="shared" si="29"/>
        <v>0</v>
      </c>
      <c r="AV18">
        <f t="shared" si="30"/>
        <v>0</v>
      </c>
      <c r="AW18">
        <f t="shared" si="31"/>
        <v>0</v>
      </c>
      <c r="AX18">
        <f t="shared" si="32"/>
        <v>0</v>
      </c>
      <c r="AY18">
        <f t="shared" si="33"/>
        <v>0</v>
      </c>
      <c r="AZ18" s="212">
        <v>6</v>
      </c>
      <c r="BA18">
        <f t="shared" si="34"/>
        <v>0</v>
      </c>
      <c r="BB18">
        <f t="shared" si="35"/>
        <v>0</v>
      </c>
      <c r="BC18">
        <f t="shared" si="36"/>
        <v>0</v>
      </c>
      <c r="BD18">
        <f t="shared" si="37"/>
        <v>0</v>
      </c>
      <c r="BE18">
        <f t="shared" si="38"/>
        <v>0</v>
      </c>
      <c r="BF18">
        <f t="shared" si="39"/>
        <v>10000</v>
      </c>
      <c r="BG18">
        <f t="shared" si="40"/>
        <v>0</v>
      </c>
      <c r="BH18">
        <f t="shared" si="41"/>
        <v>0</v>
      </c>
      <c r="BI18">
        <f t="shared" si="42"/>
        <v>0</v>
      </c>
      <c r="BJ18">
        <f t="shared" si="43"/>
        <v>0</v>
      </c>
    </row>
    <row r="19" spans="1:62" ht="19.5" customHeight="1">
      <c r="A19" s="218" t="s">
        <v>427</v>
      </c>
      <c r="B19" s="43">
        <v>150000</v>
      </c>
      <c r="C19" s="7"/>
      <c r="D19" s="7"/>
      <c r="E19" s="7"/>
      <c r="F19" s="7"/>
      <c r="G19" s="115"/>
      <c r="H19" s="116"/>
      <c r="I19" s="211"/>
      <c r="J19" s="118" t="str">
        <f t="shared" si="1"/>
        <v>Roth Balanced Fund 50% Stocks</v>
      </c>
      <c r="K19" s="38"/>
      <c r="L19" s="119" t="str">
        <f t="shared" si="2"/>
        <v>Roth Balanced Fund 50% Stocks</v>
      </c>
      <c r="M19" s="39">
        <v>1</v>
      </c>
      <c r="N19" s="39">
        <v>0</v>
      </c>
      <c r="O19" s="119">
        <f t="shared" si="3"/>
        <v>150000</v>
      </c>
      <c r="P19" s="46">
        <v>4</v>
      </c>
      <c r="Q19">
        <f t="shared" si="4"/>
        <v>0</v>
      </c>
      <c r="R19">
        <f t="shared" si="5"/>
        <v>0</v>
      </c>
      <c r="S19">
        <f t="shared" si="6"/>
        <v>0</v>
      </c>
      <c r="T19">
        <f t="shared" si="7"/>
        <v>150000</v>
      </c>
      <c r="U19">
        <f t="shared" si="8"/>
        <v>0</v>
      </c>
      <c r="V19">
        <f t="shared" si="9"/>
        <v>0</v>
      </c>
      <c r="W19" s="46">
        <v>1</v>
      </c>
      <c r="X19">
        <f t="shared" si="10"/>
        <v>150000</v>
      </c>
      <c r="Y19">
        <f t="shared" si="11"/>
        <v>0</v>
      </c>
      <c r="Z19">
        <f t="shared" si="12"/>
        <v>0</v>
      </c>
      <c r="AA19">
        <f t="shared" si="13"/>
        <v>0</v>
      </c>
      <c r="AB19">
        <f t="shared" si="14"/>
        <v>0</v>
      </c>
      <c r="AC19">
        <f t="shared" si="15"/>
        <v>0</v>
      </c>
      <c r="AD19">
        <f t="shared" si="16"/>
        <v>0</v>
      </c>
      <c r="AE19">
        <f t="shared" si="17"/>
        <v>0</v>
      </c>
      <c r="AF19">
        <f t="shared" si="18"/>
        <v>0</v>
      </c>
      <c r="AG19">
        <f t="shared" si="19"/>
        <v>0</v>
      </c>
      <c r="AH19" s="46">
        <v>2</v>
      </c>
      <c r="AI19">
        <f t="shared" si="20"/>
        <v>0</v>
      </c>
      <c r="AJ19">
        <f t="shared" si="21"/>
        <v>150000</v>
      </c>
      <c r="AK19">
        <f t="shared" si="22"/>
        <v>0</v>
      </c>
      <c r="AL19">
        <f t="shared" si="44"/>
        <v>0</v>
      </c>
      <c r="AM19">
        <f t="shared" si="23"/>
        <v>0</v>
      </c>
      <c r="AN19">
        <f t="shared" si="24"/>
        <v>0</v>
      </c>
      <c r="AO19" s="47">
        <v>1</v>
      </c>
      <c r="AP19">
        <f t="shared" si="25"/>
        <v>150000</v>
      </c>
      <c r="AQ19">
        <f t="shared" si="26"/>
        <v>0</v>
      </c>
      <c r="AR19">
        <f t="shared" si="45"/>
        <v>0</v>
      </c>
      <c r="AS19">
        <f t="shared" si="27"/>
        <v>0</v>
      </c>
      <c r="AT19">
        <f t="shared" si="28"/>
        <v>0</v>
      </c>
      <c r="AU19">
        <f t="shared" si="29"/>
        <v>0</v>
      </c>
      <c r="AV19">
        <f t="shared" si="30"/>
        <v>0</v>
      </c>
      <c r="AW19">
        <f t="shared" si="31"/>
        <v>0</v>
      </c>
      <c r="AX19">
        <f t="shared" si="32"/>
        <v>0</v>
      </c>
      <c r="AY19">
        <f t="shared" si="33"/>
        <v>0</v>
      </c>
      <c r="AZ19" s="212">
        <v>9</v>
      </c>
      <c r="BA19">
        <f t="shared" si="34"/>
        <v>0</v>
      </c>
      <c r="BB19">
        <f t="shared" si="35"/>
        <v>0</v>
      </c>
      <c r="BC19">
        <f t="shared" si="36"/>
        <v>0</v>
      </c>
      <c r="BD19">
        <f t="shared" si="37"/>
        <v>0</v>
      </c>
      <c r="BE19">
        <f t="shared" si="38"/>
        <v>0</v>
      </c>
      <c r="BF19">
        <f t="shared" si="39"/>
        <v>0</v>
      </c>
      <c r="BG19">
        <f t="shared" si="40"/>
        <v>0</v>
      </c>
      <c r="BH19">
        <f t="shared" si="41"/>
        <v>0</v>
      </c>
      <c r="BI19">
        <f t="shared" si="42"/>
        <v>150000</v>
      </c>
      <c r="BJ19">
        <f t="shared" si="43"/>
        <v>0</v>
      </c>
    </row>
    <row r="20" spans="1:62" ht="19.5" customHeight="1">
      <c r="A20" s="218" t="s">
        <v>428</v>
      </c>
      <c r="B20" s="43">
        <v>120000</v>
      </c>
      <c r="C20" s="7"/>
      <c r="D20" s="7"/>
      <c r="E20" s="7"/>
      <c r="F20" s="7"/>
      <c r="G20" s="115"/>
      <c r="H20" s="116"/>
      <c r="I20" s="211"/>
      <c r="J20" s="118" t="str">
        <f t="shared" si="1"/>
        <v>Roth Balanced Fund 40% Bonds</v>
      </c>
      <c r="K20" s="38"/>
      <c r="L20" s="119" t="str">
        <f t="shared" si="2"/>
        <v>Roth Balanced Fund 40% Bonds</v>
      </c>
      <c r="M20" s="39">
        <v>0.6</v>
      </c>
      <c r="N20" s="39">
        <v>0</v>
      </c>
      <c r="O20" s="119">
        <f t="shared" si="3"/>
        <v>120000</v>
      </c>
      <c r="P20" s="46">
        <v>4</v>
      </c>
      <c r="Q20">
        <f t="shared" si="4"/>
        <v>0</v>
      </c>
      <c r="R20">
        <f t="shared" si="5"/>
        <v>0</v>
      </c>
      <c r="S20">
        <f t="shared" si="6"/>
        <v>0</v>
      </c>
      <c r="T20">
        <f t="shared" si="7"/>
        <v>120000</v>
      </c>
      <c r="U20">
        <f t="shared" si="8"/>
        <v>0</v>
      </c>
      <c r="V20">
        <f t="shared" si="9"/>
        <v>0</v>
      </c>
      <c r="W20" s="46">
        <v>2</v>
      </c>
      <c r="X20">
        <f t="shared" si="10"/>
        <v>0</v>
      </c>
      <c r="Y20">
        <f t="shared" si="11"/>
        <v>120000</v>
      </c>
      <c r="Z20">
        <f t="shared" si="12"/>
        <v>0</v>
      </c>
      <c r="AA20">
        <f t="shared" si="13"/>
        <v>0</v>
      </c>
      <c r="AB20">
        <f t="shared" si="14"/>
        <v>0</v>
      </c>
      <c r="AC20">
        <f t="shared" si="15"/>
        <v>0</v>
      </c>
      <c r="AD20">
        <f t="shared" si="16"/>
        <v>0</v>
      </c>
      <c r="AE20">
        <f t="shared" si="17"/>
        <v>0</v>
      </c>
      <c r="AF20">
        <f t="shared" si="18"/>
        <v>0</v>
      </c>
      <c r="AG20">
        <f t="shared" si="19"/>
        <v>0</v>
      </c>
      <c r="AH20" s="46">
        <v>2</v>
      </c>
      <c r="AI20">
        <f t="shared" si="20"/>
        <v>0</v>
      </c>
      <c r="AJ20">
        <f t="shared" si="21"/>
        <v>120000</v>
      </c>
      <c r="AK20">
        <f t="shared" si="22"/>
        <v>0</v>
      </c>
      <c r="AL20">
        <f t="shared" si="44"/>
        <v>0</v>
      </c>
      <c r="AM20">
        <f t="shared" si="23"/>
        <v>0</v>
      </c>
      <c r="AN20">
        <f t="shared" si="24"/>
        <v>0</v>
      </c>
      <c r="AO20" s="47">
        <v>1</v>
      </c>
      <c r="AP20">
        <f t="shared" si="25"/>
        <v>120000</v>
      </c>
      <c r="AQ20">
        <f t="shared" si="26"/>
        <v>0</v>
      </c>
      <c r="AR20">
        <f t="shared" si="45"/>
        <v>0</v>
      </c>
      <c r="AS20">
        <f t="shared" si="27"/>
        <v>0</v>
      </c>
      <c r="AT20">
        <f t="shared" si="28"/>
        <v>0</v>
      </c>
      <c r="AU20">
        <f t="shared" si="29"/>
        <v>0</v>
      </c>
      <c r="AV20">
        <f t="shared" si="30"/>
        <v>0</v>
      </c>
      <c r="AW20">
        <f t="shared" si="31"/>
        <v>0</v>
      </c>
      <c r="AX20">
        <f t="shared" si="32"/>
        <v>0</v>
      </c>
      <c r="AY20">
        <f t="shared" si="33"/>
        <v>0</v>
      </c>
      <c r="AZ20" s="212">
        <v>9</v>
      </c>
      <c r="BA20">
        <f t="shared" si="34"/>
        <v>0</v>
      </c>
      <c r="BB20">
        <f t="shared" si="35"/>
        <v>0</v>
      </c>
      <c r="BC20">
        <f t="shared" si="36"/>
        <v>0</v>
      </c>
      <c r="BD20">
        <f t="shared" si="37"/>
        <v>0</v>
      </c>
      <c r="BE20">
        <f t="shared" si="38"/>
        <v>0</v>
      </c>
      <c r="BF20">
        <f t="shared" si="39"/>
        <v>0</v>
      </c>
      <c r="BG20">
        <f t="shared" si="40"/>
        <v>0</v>
      </c>
      <c r="BH20">
        <f t="shared" si="41"/>
        <v>0</v>
      </c>
      <c r="BI20">
        <f t="shared" si="42"/>
        <v>120000</v>
      </c>
      <c r="BJ20">
        <f t="shared" si="43"/>
        <v>0</v>
      </c>
    </row>
    <row r="21" spans="1:62" ht="19.5" customHeight="1">
      <c r="A21" s="218" t="s">
        <v>429</v>
      </c>
      <c r="B21" s="43">
        <v>30000</v>
      </c>
      <c r="C21" s="7"/>
      <c r="D21" s="7"/>
      <c r="E21" s="7"/>
      <c r="F21" s="7"/>
      <c r="G21" s="115"/>
      <c r="H21" s="116"/>
      <c r="I21" s="211"/>
      <c r="J21" s="118" t="str">
        <f t="shared" si="1"/>
        <v>Roth Balanced Fund 10% Money Markets</v>
      </c>
      <c r="K21" s="38"/>
      <c r="L21" s="119" t="str">
        <f t="shared" si="2"/>
        <v>Roth Balanced Fund 10% Money Markets</v>
      </c>
      <c r="M21" s="39">
        <v>0.3</v>
      </c>
      <c r="N21" s="39">
        <v>0</v>
      </c>
      <c r="O21" s="119">
        <f t="shared" si="3"/>
        <v>30000</v>
      </c>
      <c r="P21" s="46">
        <v>4</v>
      </c>
      <c r="Q21">
        <f t="shared" si="4"/>
        <v>0</v>
      </c>
      <c r="R21">
        <f t="shared" si="5"/>
        <v>0</v>
      </c>
      <c r="S21">
        <f t="shared" si="6"/>
        <v>0</v>
      </c>
      <c r="T21">
        <f t="shared" si="7"/>
        <v>30000</v>
      </c>
      <c r="U21">
        <f t="shared" si="8"/>
        <v>0</v>
      </c>
      <c r="V21">
        <f t="shared" si="9"/>
        <v>0</v>
      </c>
      <c r="W21" s="46">
        <v>8</v>
      </c>
      <c r="X21">
        <f t="shared" si="10"/>
        <v>0</v>
      </c>
      <c r="Y21">
        <f t="shared" si="11"/>
        <v>0</v>
      </c>
      <c r="Z21">
        <f t="shared" si="12"/>
        <v>0</v>
      </c>
      <c r="AA21">
        <f t="shared" si="13"/>
        <v>0</v>
      </c>
      <c r="AB21">
        <f t="shared" si="14"/>
        <v>0</v>
      </c>
      <c r="AC21">
        <f t="shared" si="15"/>
        <v>0</v>
      </c>
      <c r="AD21">
        <f t="shared" si="16"/>
        <v>0</v>
      </c>
      <c r="AE21">
        <f t="shared" si="17"/>
        <v>30000</v>
      </c>
      <c r="AF21">
        <f t="shared" si="18"/>
        <v>0</v>
      </c>
      <c r="AG21">
        <f t="shared" si="19"/>
        <v>0</v>
      </c>
      <c r="AH21" s="46">
        <v>2</v>
      </c>
      <c r="AI21">
        <f t="shared" si="20"/>
        <v>0</v>
      </c>
      <c r="AJ21">
        <f t="shared" si="21"/>
        <v>30000</v>
      </c>
      <c r="AK21">
        <f t="shared" si="22"/>
        <v>0</v>
      </c>
      <c r="AL21">
        <f t="shared" si="44"/>
        <v>0</v>
      </c>
      <c r="AM21">
        <f t="shared" si="23"/>
        <v>0</v>
      </c>
      <c r="AN21">
        <f t="shared" si="24"/>
        <v>0</v>
      </c>
      <c r="AO21" s="47">
        <v>1</v>
      </c>
      <c r="AP21">
        <f t="shared" si="25"/>
        <v>30000</v>
      </c>
      <c r="AQ21">
        <f t="shared" si="26"/>
        <v>0</v>
      </c>
      <c r="AR21">
        <f t="shared" si="45"/>
        <v>0</v>
      </c>
      <c r="AS21">
        <f t="shared" si="27"/>
        <v>0</v>
      </c>
      <c r="AT21">
        <f t="shared" si="28"/>
        <v>0</v>
      </c>
      <c r="AU21">
        <f t="shared" si="29"/>
        <v>0</v>
      </c>
      <c r="AV21">
        <f t="shared" si="30"/>
        <v>0</v>
      </c>
      <c r="AW21">
        <f t="shared" si="31"/>
        <v>0</v>
      </c>
      <c r="AX21">
        <f t="shared" si="32"/>
        <v>0</v>
      </c>
      <c r="AY21">
        <f t="shared" si="33"/>
        <v>0</v>
      </c>
      <c r="AZ21" s="212">
        <v>9</v>
      </c>
      <c r="BA21">
        <f t="shared" si="34"/>
        <v>0</v>
      </c>
      <c r="BB21">
        <f t="shared" si="35"/>
        <v>0</v>
      </c>
      <c r="BC21">
        <f t="shared" si="36"/>
        <v>0</v>
      </c>
      <c r="BD21">
        <f t="shared" si="37"/>
        <v>0</v>
      </c>
      <c r="BE21">
        <f t="shared" si="38"/>
        <v>0</v>
      </c>
      <c r="BF21">
        <f t="shared" si="39"/>
        <v>0</v>
      </c>
      <c r="BG21">
        <f t="shared" si="40"/>
        <v>0</v>
      </c>
      <c r="BH21">
        <f t="shared" si="41"/>
        <v>0</v>
      </c>
      <c r="BI21">
        <f t="shared" si="42"/>
        <v>30000</v>
      </c>
      <c r="BJ21">
        <f t="shared" si="43"/>
        <v>0</v>
      </c>
    </row>
    <row r="22" spans="1:62" ht="19.5" customHeight="1">
      <c r="A22" s="218" t="s">
        <v>406</v>
      </c>
      <c r="B22" s="43">
        <v>25000</v>
      </c>
      <c r="C22" s="7"/>
      <c r="D22" s="7"/>
      <c r="E22" s="7"/>
      <c r="F22" s="7"/>
      <c r="G22" s="115"/>
      <c r="H22" s="116"/>
      <c r="I22" s="211"/>
      <c r="J22" s="118" t="str">
        <f t="shared" si="1"/>
        <v>Vacation Time Share in Trust</v>
      </c>
      <c r="K22" s="38"/>
      <c r="L22" s="119" t="str">
        <f t="shared" si="2"/>
        <v>Vacation Time Share in Trust</v>
      </c>
      <c r="M22" s="39">
        <v>0.4</v>
      </c>
      <c r="N22" s="39">
        <v>0.25</v>
      </c>
      <c r="O22" s="119">
        <f t="shared" si="3"/>
        <v>22500</v>
      </c>
      <c r="P22" s="46">
        <v>1</v>
      </c>
      <c r="Q22">
        <f t="shared" si="4"/>
        <v>25000</v>
      </c>
      <c r="R22">
        <f t="shared" si="5"/>
        <v>0</v>
      </c>
      <c r="S22">
        <f t="shared" si="6"/>
        <v>0</v>
      </c>
      <c r="T22">
        <f t="shared" si="7"/>
        <v>0</v>
      </c>
      <c r="U22">
        <f t="shared" si="8"/>
        <v>0</v>
      </c>
      <c r="V22">
        <f t="shared" si="9"/>
        <v>0</v>
      </c>
      <c r="W22" s="46">
        <v>4</v>
      </c>
      <c r="X22">
        <f t="shared" si="10"/>
        <v>0</v>
      </c>
      <c r="Y22">
        <f t="shared" si="11"/>
        <v>0</v>
      </c>
      <c r="Z22">
        <f t="shared" si="12"/>
        <v>0</v>
      </c>
      <c r="AA22">
        <f t="shared" si="13"/>
        <v>25000</v>
      </c>
      <c r="AB22">
        <f t="shared" si="14"/>
        <v>0</v>
      </c>
      <c r="AC22">
        <f t="shared" si="15"/>
        <v>0</v>
      </c>
      <c r="AD22">
        <f t="shared" si="16"/>
        <v>0</v>
      </c>
      <c r="AE22">
        <f t="shared" si="17"/>
        <v>0</v>
      </c>
      <c r="AF22">
        <f t="shared" si="18"/>
        <v>0</v>
      </c>
      <c r="AG22">
        <f t="shared" si="19"/>
        <v>0</v>
      </c>
      <c r="AH22" s="46">
        <v>1</v>
      </c>
      <c r="AI22">
        <f t="shared" si="20"/>
        <v>25000</v>
      </c>
      <c r="AJ22">
        <f t="shared" si="21"/>
        <v>0</v>
      </c>
      <c r="AK22">
        <f t="shared" si="22"/>
        <v>0</v>
      </c>
      <c r="AL22">
        <f t="shared" si="44"/>
        <v>0</v>
      </c>
      <c r="AM22">
        <f t="shared" si="23"/>
        <v>0</v>
      </c>
      <c r="AN22">
        <f t="shared" si="24"/>
        <v>0</v>
      </c>
      <c r="AO22" s="47">
        <v>4</v>
      </c>
      <c r="AP22">
        <f t="shared" si="25"/>
        <v>0</v>
      </c>
      <c r="AQ22">
        <f t="shared" si="26"/>
        <v>0</v>
      </c>
      <c r="AR22">
        <f t="shared" si="45"/>
        <v>0</v>
      </c>
      <c r="AS22">
        <f t="shared" si="27"/>
        <v>25000</v>
      </c>
      <c r="AT22">
        <f t="shared" si="28"/>
        <v>0</v>
      </c>
      <c r="AU22">
        <f t="shared" si="29"/>
        <v>0</v>
      </c>
      <c r="AV22">
        <f t="shared" si="30"/>
        <v>0</v>
      </c>
      <c r="AW22">
        <f t="shared" si="31"/>
        <v>0</v>
      </c>
      <c r="AX22">
        <f t="shared" si="32"/>
        <v>0</v>
      </c>
      <c r="AY22">
        <f t="shared" si="33"/>
        <v>0</v>
      </c>
      <c r="AZ22" s="212">
        <v>6</v>
      </c>
      <c r="BA22">
        <f t="shared" si="34"/>
        <v>0</v>
      </c>
      <c r="BB22">
        <f t="shared" si="35"/>
        <v>0</v>
      </c>
      <c r="BC22">
        <f t="shared" si="36"/>
        <v>0</v>
      </c>
      <c r="BD22">
        <f t="shared" si="37"/>
        <v>0</v>
      </c>
      <c r="BE22">
        <f t="shared" si="38"/>
        <v>0</v>
      </c>
      <c r="BF22">
        <f t="shared" si="39"/>
        <v>25000</v>
      </c>
      <c r="BG22">
        <f t="shared" si="40"/>
        <v>0</v>
      </c>
      <c r="BH22">
        <f t="shared" si="41"/>
        <v>0</v>
      </c>
      <c r="BI22">
        <f t="shared" si="42"/>
        <v>0</v>
      </c>
      <c r="BJ22">
        <f t="shared" si="43"/>
        <v>0</v>
      </c>
    </row>
    <row r="23" spans="1:62" ht="19.5" customHeight="1">
      <c r="A23" s="218" t="s">
        <v>430</v>
      </c>
      <c r="B23" s="43">
        <v>40000</v>
      </c>
      <c r="C23" s="7"/>
      <c r="D23" s="7"/>
      <c r="E23" s="7"/>
      <c r="F23" s="7"/>
      <c r="G23" s="115"/>
      <c r="H23" s="116"/>
      <c r="I23" s="211"/>
      <c r="J23" s="118" t="str">
        <f t="shared" si="1"/>
        <v>Charitable Gift Fund Stocks</v>
      </c>
      <c r="K23" s="218" t="s">
        <v>520</v>
      </c>
      <c r="L23" s="119" t="str">
        <f t="shared" si="2"/>
        <v>Charitable Gift Fund Stocks</v>
      </c>
      <c r="M23" s="39">
        <v>0.3</v>
      </c>
      <c r="N23" s="39">
        <v>0</v>
      </c>
      <c r="O23" s="119">
        <f t="shared" si="3"/>
        <v>40000</v>
      </c>
      <c r="P23" s="46">
        <v>6</v>
      </c>
      <c r="Q23">
        <f t="shared" si="4"/>
        <v>0</v>
      </c>
      <c r="R23">
        <f t="shared" si="5"/>
        <v>0</v>
      </c>
      <c r="S23">
        <f t="shared" si="6"/>
        <v>0</v>
      </c>
      <c r="T23">
        <f t="shared" si="7"/>
        <v>0</v>
      </c>
      <c r="U23">
        <f t="shared" si="8"/>
        <v>0</v>
      </c>
      <c r="V23">
        <f t="shared" si="9"/>
        <v>40000</v>
      </c>
      <c r="W23" s="46">
        <v>1</v>
      </c>
      <c r="X23">
        <f t="shared" si="10"/>
        <v>40000</v>
      </c>
      <c r="Y23">
        <f t="shared" si="11"/>
        <v>0</v>
      </c>
      <c r="Z23">
        <f t="shared" si="12"/>
        <v>0</v>
      </c>
      <c r="AA23">
        <f t="shared" si="13"/>
        <v>0</v>
      </c>
      <c r="AB23">
        <f t="shared" si="14"/>
        <v>0</v>
      </c>
      <c r="AC23">
        <f t="shared" si="15"/>
        <v>0</v>
      </c>
      <c r="AD23">
        <f t="shared" si="16"/>
        <v>0</v>
      </c>
      <c r="AE23">
        <f t="shared" si="17"/>
        <v>0</v>
      </c>
      <c r="AF23">
        <f t="shared" si="18"/>
        <v>0</v>
      </c>
      <c r="AG23">
        <f t="shared" si="19"/>
        <v>0</v>
      </c>
      <c r="AH23" s="46">
        <v>2</v>
      </c>
      <c r="AI23">
        <f t="shared" si="20"/>
        <v>0</v>
      </c>
      <c r="AJ23">
        <f t="shared" si="21"/>
        <v>40000</v>
      </c>
      <c r="AK23">
        <f t="shared" si="22"/>
        <v>0</v>
      </c>
      <c r="AL23">
        <f t="shared" si="44"/>
        <v>0</v>
      </c>
      <c r="AM23">
        <f t="shared" si="23"/>
        <v>0</v>
      </c>
      <c r="AN23">
        <f t="shared" si="24"/>
        <v>0</v>
      </c>
      <c r="AO23" s="47">
        <v>3</v>
      </c>
      <c r="AP23">
        <f t="shared" si="25"/>
        <v>0</v>
      </c>
      <c r="AQ23">
        <f t="shared" si="26"/>
        <v>0</v>
      </c>
      <c r="AR23">
        <f t="shared" si="45"/>
        <v>40000</v>
      </c>
      <c r="AS23">
        <f t="shared" si="27"/>
        <v>0</v>
      </c>
      <c r="AT23">
        <f t="shared" si="28"/>
        <v>0</v>
      </c>
      <c r="AU23">
        <f t="shared" si="29"/>
        <v>0</v>
      </c>
      <c r="AV23">
        <f t="shared" si="30"/>
        <v>0</v>
      </c>
      <c r="AW23">
        <f t="shared" si="31"/>
        <v>0</v>
      </c>
      <c r="AX23">
        <f t="shared" si="32"/>
        <v>0</v>
      </c>
      <c r="AY23">
        <f t="shared" si="33"/>
        <v>0</v>
      </c>
      <c r="AZ23" s="212">
        <v>10</v>
      </c>
      <c r="BA23">
        <f t="shared" si="34"/>
        <v>0</v>
      </c>
      <c r="BB23">
        <f t="shared" si="35"/>
        <v>0</v>
      </c>
      <c r="BC23">
        <f t="shared" si="36"/>
        <v>0</v>
      </c>
      <c r="BD23">
        <f t="shared" si="37"/>
        <v>0</v>
      </c>
      <c r="BE23">
        <f t="shared" si="38"/>
        <v>0</v>
      </c>
      <c r="BF23">
        <f t="shared" si="39"/>
        <v>0</v>
      </c>
      <c r="BG23">
        <f t="shared" si="40"/>
        <v>0</v>
      </c>
      <c r="BH23">
        <f t="shared" si="41"/>
        <v>0</v>
      </c>
      <c r="BI23">
        <f t="shared" si="42"/>
        <v>0</v>
      </c>
      <c r="BJ23">
        <f t="shared" si="43"/>
        <v>40000</v>
      </c>
    </row>
    <row r="24" spans="1:62" ht="19.5" customHeight="1">
      <c r="A24" s="218" t="s">
        <v>431</v>
      </c>
      <c r="B24" s="43">
        <v>40000</v>
      </c>
      <c r="C24" s="7"/>
      <c r="D24" s="7"/>
      <c r="E24" s="7"/>
      <c r="F24" s="7"/>
      <c r="G24" s="115"/>
      <c r="H24" s="116"/>
      <c r="I24" s="211"/>
      <c r="J24" s="118" t="str">
        <f t="shared" si="1"/>
        <v>Charitable Gift Fund Bonds</v>
      </c>
      <c r="K24" s="218" t="s">
        <v>520</v>
      </c>
      <c r="L24" s="119" t="str">
        <f t="shared" si="2"/>
        <v>Charitable Gift Fund Bonds</v>
      </c>
      <c r="M24" s="39">
        <v>0.3</v>
      </c>
      <c r="N24" s="39">
        <v>0</v>
      </c>
      <c r="O24" s="119">
        <f t="shared" si="3"/>
        <v>40000</v>
      </c>
      <c r="P24" s="46">
        <v>6</v>
      </c>
      <c r="Q24">
        <f t="shared" si="4"/>
        <v>0</v>
      </c>
      <c r="R24">
        <f t="shared" si="5"/>
        <v>0</v>
      </c>
      <c r="S24">
        <f t="shared" si="6"/>
        <v>0</v>
      </c>
      <c r="T24">
        <f t="shared" si="7"/>
        <v>0</v>
      </c>
      <c r="U24">
        <f t="shared" si="8"/>
        <v>0</v>
      </c>
      <c r="V24">
        <f t="shared" si="9"/>
        <v>40000</v>
      </c>
      <c r="W24" s="46">
        <v>2</v>
      </c>
      <c r="X24">
        <f t="shared" si="10"/>
        <v>0</v>
      </c>
      <c r="Y24">
        <f t="shared" si="11"/>
        <v>40000</v>
      </c>
      <c r="Z24">
        <f t="shared" si="12"/>
        <v>0</v>
      </c>
      <c r="AA24">
        <f t="shared" si="13"/>
        <v>0</v>
      </c>
      <c r="AB24">
        <f t="shared" si="14"/>
        <v>0</v>
      </c>
      <c r="AC24">
        <f t="shared" si="15"/>
        <v>0</v>
      </c>
      <c r="AD24">
        <f t="shared" si="16"/>
        <v>0</v>
      </c>
      <c r="AE24">
        <f t="shared" si="17"/>
        <v>0</v>
      </c>
      <c r="AF24">
        <f t="shared" si="18"/>
        <v>0</v>
      </c>
      <c r="AG24">
        <f t="shared" si="19"/>
        <v>0</v>
      </c>
      <c r="AH24" s="46">
        <v>2</v>
      </c>
      <c r="AI24">
        <f t="shared" si="20"/>
        <v>0</v>
      </c>
      <c r="AJ24">
        <f t="shared" si="21"/>
        <v>40000</v>
      </c>
      <c r="AK24">
        <f t="shared" si="22"/>
        <v>0</v>
      </c>
      <c r="AL24">
        <f t="shared" si="44"/>
        <v>0</v>
      </c>
      <c r="AM24">
        <f t="shared" si="23"/>
        <v>0</v>
      </c>
      <c r="AN24">
        <f t="shared" si="24"/>
        <v>0</v>
      </c>
      <c r="AO24" s="47">
        <v>3</v>
      </c>
      <c r="AP24">
        <f t="shared" si="25"/>
        <v>0</v>
      </c>
      <c r="AQ24">
        <f t="shared" si="26"/>
        <v>0</v>
      </c>
      <c r="AR24">
        <f t="shared" si="45"/>
        <v>40000</v>
      </c>
      <c r="AS24">
        <f t="shared" si="27"/>
        <v>0</v>
      </c>
      <c r="AT24">
        <f t="shared" si="28"/>
        <v>0</v>
      </c>
      <c r="AU24">
        <f t="shared" si="29"/>
        <v>0</v>
      </c>
      <c r="AV24">
        <f t="shared" si="30"/>
        <v>0</v>
      </c>
      <c r="AW24">
        <f t="shared" si="31"/>
        <v>0</v>
      </c>
      <c r="AX24">
        <f t="shared" si="32"/>
        <v>0</v>
      </c>
      <c r="AY24">
        <f t="shared" si="33"/>
        <v>0</v>
      </c>
      <c r="AZ24" s="212">
        <v>10</v>
      </c>
      <c r="BA24">
        <f t="shared" si="34"/>
        <v>0</v>
      </c>
      <c r="BB24">
        <f t="shared" si="35"/>
        <v>0</v>
      </c>
      <c r="BC24">
        <f t="shared" si="36"/>
        <v>0</v>
      </c>
      <c r="BD24">
        <f t="shared" si="37"/>
        <v>0</v>
      </c>
      <c r="BE24">
        <f t="shared" si="38"/>
        <v>0</v>
      </c>
      <c r="BF24">
        <f t="shared" si="39"/>
        <v>0</v>
      </c>
      <c r="BG24">
        <f t="shared" si="40"/>
        <v>0</v>
      </c>
      <c r="BH24">
        <f t="shared" si="41"/>
        <v>0</v>
      </c>
      <c r="BI24">
        <f t="shared" si="42"/>
        <v>0</v>
      </c>
      <c r="BJ24">
        <f t="shared" si="43"/>
        <v>40000</v>
      </c>
    </row>
    <row r="25" spans="1:62" ht="19.5" customHeight="1">
      <c r="A25" s="218" t="s">
        <v>107</v>
      </c>
      <c r="B25" s="43">
        <v>40000</v>
      </c>
      <c r="C25" s="7"/>
      <c r="D25" s="7"/>
      <c r="E25" s="7"/>
      <c r="F25" s="7"/>
      <c r="G25" s="115"/>
      <c r="H25" s="116"/>
      <c r="I25" s="211"/>
      <c r="J25" s="118" t="str">
        <f t="shared" si="1"/>
        <v>Life Insurance</v>
      </c>
      <c r="K25" s="38"/>
      <c r="L25" s="119" t="str">
        <f t="shared" si="2"/>
        <v>Life Insurance</v>
      </c>
      <c r="M25" s="39">
        <v>0.7</v>
      </c>
      <c r="N25" s="39">
        <v>0</v>
      </c>
      <c r="O25" s="119">
        <f t="shared" si="3"/>
        <v>40000</v>
      </c>
      <c r="P25" s="46">
        <v>4</v>
      </c>
      <c r="Q25">
        <f t="shared" si="4"/>
        <v>0</v>
      </c>
      <c r="R25">
        <f t="shared" si="5"/>
        <v>0</v>
      </c>
      <c r="S25">
        <f t="shared" si="6"/>
        <v>0</v>
      </c>
      <c r="T25">
        <f t="shared" si="7"/>
        <v>40000</v>
      </c>
      <c r="U25">
        <f t="shared" si="8"/>
        <v>0</v>
      </c>
      <c r="V25">
        <f t="shared" si="9"/>
        <v>0</v>
      </c>
      <c r="W25" s="46">
        <v>7</v>
      </c>
      <c r="X25">
        <f t="shared" si="10"/>
        <v>0</v>
      </c>
      <c r="Y25">
        <f t="shared" si="11"/>
        <v>0</v>
      </c>
      <c r="Z25">
        <f t="shared" si="12"/>
        <v>0</v>
      </c>
      <c r="AA25">
        <f t="shared" si="13"/>
        <v>0</v>
      </c>
      <c r="AB25">
        <f t="shared" si="14"/>
        <v>0</v>
      </c>
      <c r="AC25">
        <f t="shared" si="15"/>
        <v>0</v>
      </c>
      <c r="AD25">
        <f t="shared" si="16"/>
        <v>40000</v>
      </c>
      <c r="AE25">
        <f t="shared" si="17"/>
        <v>0</v>
      </c>
      <c r="AF25">
        <f t="shared" si="18"/>
        <v>0</v>
      </c>
      <c r="AG25">
        <f t="shared" si="19"/>
        <v>0</v>
      </c>
      <c r="AH25" s="46">
        <v>6</v>
      </c>
      <c r="AI25">
        <f t="shared" si="20"/>
        <v>0</v>
      </c>
      <c r="AJ25">
        <f t="shared" si="21"/>
        <v>0</v>
      </c>
      <c r="AK25">
        <f t="shared" si="22"/>
        <v>0</v>
      </c>
      <c r="AL25">
        <f t="shared" si="44"/>
        <v>0</v>
      </c>
      <c r="AM25">
        <f t="shared" si="23"/>
        <v>0</v>
      </c>
      <c r="AN25">
        <f t="shared" si="24"/>
        <v>40000</v>
      </c>
      <c r="AO25" s="47">
        <v>1</v>
      </c>
      <c r="AP25">
        <f t="shared" si="25"/>
        <v>40000</v>
      </c>
      <c r="AQ25">
        <f t="shared" si="26"/>
        <v>0</v>
      </c>
      <c r="AR25">
        <f t="shared" si="45"/>
        <v>0</v>
      </c>
      <c r="AS25">
        <f t="shared" si="27"/>
        <v>0</v>
      </c>
      <c r="AT25">
        <f t="shared" si="28"/>
        <v>0</v>
      </c>
      <c r="AU25">
        <f t="shared" si="29"/>
        <v>0</v>
      </c>
      <c r="AV25">
        <f t="shared" si="30"/>
        <v>0</v>
      </c>
      <c r="AW25">
        <f t="shared" si="31"/>
        <v>0</v>
      </c>
      <c r="AX25">
        <f t="shared" si="32"/>
        <v>0</v>
      </c>
      <c r="AY25">
        <f t="shared" si="33"/>
        <v>0</v>
      </c>
      <c r="AZ25" s="212">
        <v>9</v>
      </c>
      <c r="BA25">
        <f t="shared" si="34"/>
        <v>0</v>
      </c>
      <c r="BB25">
        <f t="shared" si="35"/>
        <v>0</v>
      </c>
      <c r="BC25">
        <f t="shared" si="36"/>
        <v>0</v>
      </c>
      <c r="BD25">
        <f t="shared" si="37"/>
        <v>0</v>
      </c>
      <c r="BE25">
        <f t="shared" si="38"/>
        <v>0</v>
      </c>
      <c r="BF25">
        <f t="shared" si="39"/>
        <v>0</v>
      </c>
      <c r="BG25">
        <f t="shared" si="40"/>
        <v>0</v>
      </c>
      <c r="BH25">
        <f t="shared" si="41"/>
        <v>0</v>
      </c>
      <c r="BI25">
        <f t="shared" si="42"/>
        <v>40000</v>
      </c>
      <c r="BJ25">
        <f t="shared" si="43"/>
        <v>0</v>
      </c>
    </row>
    <row r="26" spans="1:62" ht="19.5" customHeight="1">
      <c r="A26" s="218" t="s">
        <v>408</v>
      </c>
      <c r="B26" s="43">
        <v>0</v>
      </c>
      <c r="C26" s="7"/>
      <c r="D26" s="7"/>
      <c r="E26" s="7"/>
      <c r="F26" s="7"/>
      <c r="G26" s="115"/>
      <c r="H26" s="116"/>
      <c r="I26" s="211"/>
      <c r="J26" s="118" t="str">
        <f t="shared" si="1"/>
        <v>Home (Not an investment)</v>
      </c>
      <c r="K26" s="38"/>
      <c r="L26" s="119" t="str">
        <f t="shared" si="2"/>
        <v>Home (Not an investment)</v>
      </c>
      <c r="M26" s="39">
        <v>0.8</v>
      </c>
      <c r="N26" s="39">
        <v>0</v>
      </c>
      <c r="O26" s="119">
        <f t="shared" si="3"/>
        <v>0</v>
      </c>
      <c r="P26" s="46">
        <v>4</v>
      </c>
      <c r="Q26">
        <f t="shared" si="4"/>
        <v>0</v>
      </c>
      <c r="R26">
        <f t="shared" si="5"/>
        <v>0</v>
      </c>
      <c r="S26">
        <f t="shared" si="6"/>
        <v>0</v>
      </c>
      <c r="T26">
        <f t="shared" si="7"/>
        <v>0</v>
      </c>
      <c r="U26">
        <f t="shared" si="8"/>
        <v>0</v>
      </c>
      <c r="V26">
        <f t="shared" si="9"/>
        <v>0</v>
      </c>
      <c r="W26" s="46">
        <v>4</v>
      </c>
      <c r="X26">
        <f t="shared" si="10"/>
        <v>0</v>
      </c>
      <c r="Y26">
        <f t="shared" si="11"/>
        <v>0</v>
      </c>
      <c r="Z26">
        <f t="shared" si="12"/>
        <v>0</v>
      </c>
      <c r="AA26">
        <f t="shared" si="13"/>
        <v>0</v>
      </c>
      <c r="AB26">
        <f t="shared" si="14"/>
        <v>0</v>
      </c>
      <c r="AC26">
        <f t="shared" si="15"/>
        <v>0</v>
      </c>
      <c r="AD26">
        <f t="shared" si="16"/>
        <v>0</v>
      </c>
      <c r="AE26">
        <f t="shared" si="17"/>
        <v>0</v>
      </c>
      <c r="AF26">
        <f t="shared" si="18"/>
        <v>0</v>
      </c>
      <c r="AG26">
        <f t="shared" si="19"/>
        <v>0</v>
      </c>
      <c r="AH26" s="46">
        <v>6</v>
      </c>
      <c r="AI26">
        <f t="shared" si="20"/>
        <v>0</v>
      </c>
      <c r="AJ26">
        <f t="shared" si="21"/>
        <v>0</v>
      </c>
      <c r="AK26">
        <f t="shared" si="22"/>
        <v>0</v>
      </c>
      <c r="AL26">
        <f t="shared" si="44"/>
        <v>0</v>
      </c>
      <c r="AM26">
        <f t="shared" si="23"/>
        <v>0</v>
      </c>
      <c r="AN26">
        <f t="shared" si="24"/>
        <v>0</v>
      </c>
      <c r="AO26" s="47">
        <v>3</v>
      </c>
      <c r="AP26">
        <f t="shared" si="25"/>
        <v>0</v>
      </c>
      <c r="AQ26">
        <f t="shared" si="26"/>
        <v>0</v>
      </c>
      <c r="AR26">
        <f t="shared" si="45"/>
        <v>0</v>
      </c>
      <c r="AS26">
        <f t="shared" si="27"/>
        <v>0</v>
      </c>
      <c r="AT26">
        <f t="shared" si="28"/>
        <v>0</v>
      </c>
      <c r="AU26">
        <f t="shared" si="29"/>
        <v>0</v>
      </c>
      <c r="AV26">
        <f t="shared" si="30"/>
        <v>0</v>
      </c>
      <c r="AW26">
        <f t="shared" si="31"/>
        <v>0</v>
      </c>
      <c r="AX26">
        <f t="shared" si="32"/>
        <v>0</v>
      </c>
      <c r="AY26">
        <f t="shared" si="33"/>
        <v>0</v>
      </c>
      <c r="AZ26" s="212">
        <v>6</v>
      </c>
      <c r="BA26">
        <f t="shared" si="34"/>
        <v>0</v>
      </c>
      <c r="BB26">
        <f t="shared" si="35"/>
        <v>0</v>
      </c>
      <c r="BC26">
        <f t="shared" si="36"/>
        <v>0</v>
      </c>
      <c r="BD26">
        <f t="shared" si="37"/>
        <v>0</v>
      </c>
      <c r="BE26">
        <f t="shared" si="38"/>
        <v>0</v>
      </c>
      <c r="BF26">
        <f t="shared" si="39"/>
        <v>0</v>
      </c>
      <c r="BG26">
        <f t="shared" si="40"/>
        <v>0</v>
      </c>
      <c r="BH26">
        <f t="shared" si="41"/>
        <v>0</v>
      </c>
      <c r="BI26">
        <f t="shared" si="42"/>
        <v>0</v>
      </c>
      <c r="BJ26">
        <f t="shared" si="43"/>
        <v>0</v>
      </c>
    </row>
    <row r="27" spans="1:62" ht="19.5" customHeight="1">
      <c r="A27" s="218" t="s">
        <v>517</v>
      </c>
      <c r="B27" s="43">
        <v>50000</v>
      </c>
      <c r="C27" s="7"/>
      <c r="D27" s="7"/>
      <c r="E27" s="7"/>
      <c r="F27" s="7"/>
      <c r="G27" s="115"/>
      <c r="H27" s="116"/>
      <c r="I27" s="211"/>
      <c r="J27" s="118" t="str">
        <f t="shared" si="1"/>
        <v>IRA with stocks</v>
      </c>
      <c r="K27" s="38"/>
      <c r="L27" s="119" t="str">
        <f t="shared" si="2"/>
        <v>IRA with stocks</v>
      </c>
      <c r="M27" s="39">
        <v>0.4</v>
      </c>
      <c r="N27" s="39">
        <v>0.35</v>
      </c>
      <c r="O27" s="119">
        <f t="shared" si="3"/>
        <v>43000</v>
      </c>
      <c r="P27" s="46">
        <v>4</v>
      </c>
      <c r="Q27">
        <f t="shared" si="4"/>
        <v>0</v>
      </c>
      <c r="R27">
        <f t="shared" si="5"/>
        <v>0</v>
      </c>
      <c r="S27">
        <f t="shared" si="6"/>
        <v>0</v>
      </c>
      <c r="T27">
        <f t="shared" si="7"/>
        <v>50000</v>
      </c>
      <c r="U27">
        <f t="shared" si="8"/>
        <v>0</v>
      </c>
      <c r="V27">
        <f t="shared" si="9"/>
        <v>0</v>
      </c>
      <c r="W27" s="46">
        <v>1</v>
      </c>
      <c r="X27">
        <f t="shared" si="10"/>
        <v>50000</v>
      </c>
      <c r="Y27">
        <f t="shared" si="11"/>
        <v>0</v>
      </c>
      <c r="Z27">
        <f t="shared" si="12"/>
        <v>0</v>
      </c>
      <c r="AA27">
        <f t="shared" si="13"/>
        <v>0</v>
      </c>
      <c r="AB27">
        <f t="shared" si="14"/>
        <v>0</v>
      </c>
      <c r="AC27">
        <f t="shared" si="15"/>
        <v>0</v>
      </c>
      <c r="AD27">
        <f t="shared" si="16"/>
        <v>0</v>
      </c>
      <c r="AE27">
        <f t="shared" si="17"/>
        <v>0</v>
      </c>
      <c r="AF27">
        <f t="shared" si="18"/>
        <v>0</v>
      </c>
      <c r="AG27">
        <f t="shared" si="19"/>
        <v>0</v>
      </c>
      <c r="AH27" s="46">
        <v>4</v>
      </c>
      <c r="AI27">
        <f t="shared" si="20"/>
        <v>0</v>
      </c>
      <c r="AJ27">
        <f t="shared" si="21"/>
        <v>0</v>
      </c>
      <c r="AK27">
        <f t="shared" si="22"/>
        <v>0</v>
      </c>
      <c r="AL27">
        <f t="shared" si="44"/>
        <v>50000</v>
      </c>
      <c r="AM27">
        <f t="shared" si="23"/>
        <v>0</v>
      </c>
      <c r="AN27">
        <f t="shared" si="24"/>
        <v>0</v>
      </c>
      <c r="AO27" s="47">
        <v>1</v>
      </c>
      <c r="AP27">
        <f t="shared" si="25"/>
        <v>50000</v>
      </c>
      <c r="AQ27">
        <f t="shared" si="26"/>
        <v>0</v>
      </c>
      <c r="AR27">
        <f t="shared" si="45"/>
        <v>0</v>
      </c>
      <c r="AS27">
        <f t="shared" si="27"/>
        <v>0</v>
      </c>
      <c r="AT27">
        <f t="shared" si="28"/>
        <v>0</v>
      </c>
      <c r="AU27">
        <f t="shared" si="29"/>
        <v>0</v>
      </c>
      <c r="AV27">
        <f t="shared" si="30"/>
        <v>0</v>
      </c>
      <c r="AW27">
        <f t="shared" si="31"/>
        <v>0</v>
      </c>
      <c r="AX27">
        <f t="shared" si="32"/>
        <v>0</v>
      </c>
      <c r="AY27">
        <f t="shared" si="33"/>
        <v>0</v>
      </c>
      <c r="AZ27" s="212">
        <v>9</v>
      </c>
      <c r="BA27">
        <f t="shared" si="34"/>
        <v>0</v>
      </c>
      <c r="BB27">
        <f t="shared" si="35"/>
        <v>0</v>
      </c>
      <c r="BC27">
        <f t="shared" si="36"/>
        <v>0</v>
      </c>
      <c r="BD27">
        <f t="shared" si="37"/>
        <v>0</v>
      </c>
      <c r="BE27">
        <f t="shared" si="38"/>
        <v>0</v>
      </c>
      <c r="BF27">
        <f t="shared" si="39"/>
        <v>0</v>
      </c>
      <c r="BG27">
        <f t="shared" si="40"/>
        <v>0</v>
      </c>
      <c r="BH27">
        <f t="shared" si="41"/>
        <v>0</v>
      </c>
      <c r="BI27">
        <f t="shared" si="42"/>
        <v>50000</v>
      </c>
      <c r="BJ27">
        <f t="shared" si="43"/>
        <v>0</v>
      </c>
    </row>
    <row r="28" spans="1:62" ht="19.5" customHeight="1">
      <c r="A28" s="38"/>
      <c r="B28" s="43"/>
      <c r="C28" s="7"/>
      <c r="D28" s="7"/>
      <c r="E28" s="7"/>
      <c r="F28" s="7"/>
      <c r="G28" s="115"/>
      <c r="H28" s="116"/>
      <c r="I28" s="211"/>
      <c r="J28" s="118">
        <f t="shared" si="1"/>
        <v>0</v>
      </c>
      <c r="K28" s="38"/>
      <c r="L28" s="119">
        <f t="shared" si="2"/>
        <v>0</v>
      </c>
      <c r="M28" s="39">
        <v>0.4</v>
      </c>
      <c r="N28" s="39">
        <v>0.35</v>
      </c>
      <c r="O28" s="119">
        <f t="shared" si="3"/>
        <v>0</v>
      </c>
      <c r="P28" s="46">
        <v>4</v>
      </c>
      <c r="Q28">
        <f t="shared" si="4"/>
        <v>0</v>
      </c>
      <c r="R28">
        <f t="shared" si="5"/>
        <v>0</v>
      </c>
      <c r="S28">
        <f t="shared" si="6"/>
        <v>0</v>
      </c>
      <c r="T28">
        <f t="shared" si="7"/>
        <v>0</v>
      </c>
      <c r="U28">
        <f t="shared" si="8"/>
        <v>0</v>
      </c>
      <c r="V28">
        <f t="shared" si="9"/>
        <v>0</v>
      </c>
      <c r="W28" s="46">
        <v>10</v>
      </c>
      <c r="X28">
        <f t="shared" si="10"/>
        <v>0</v>
      </c>
      <c r="Y28">
        <f t="shared" si="11"/>
        <v>0</v>
      </c>
      <c r="Z28">
        <f t="shared" si="12"/>
        <v>0</v>
      </c>
      <c r="AA28">
        <f t="shared" si="13"/>
        <v>0</v>
      </c>
      <c r="AB28">
        <f t="shared" si="14"/>
        <v>0</v>
      </c>
      <c r="AC28">
        <f t="shared" si="15"/>
        <v>0</v>
      </c>
      <c r="AD28">
        <f t="shared" si="16"/>
        <v>0</v>
      </c>
      <c r="AE28">
        <f t="shared" si="17"/>
        <v>0</v>
      </c>
      <c r="AF28">
        <f t="shared" si="18"/>
        <v>0</v>
      </c>
      <c r="AG28">
        <f t="shared" si="19"/>
        <v>0</v>
      </c>
      <c r="AH28" s="46">
        <v>5</v>
      </c>
      <c r="AI28">
        <f t="shared" si="20"/>
        <v>0</v>
      </c>
      <c r="AJ28">
        <f t="shared" si="21"/>
        <v>0</v>
      </c>
      <c r="AK28">
        <f t="shared" si="22"/>
        <v>0</v>
      </c>
      <c r="AL28">
        <f t="shared" si="44"/>
        <v>0</v>
      </c>
      <c r="AM28">
        <f t="shared" si="23"/>
        <v>0</v>
      </c>
      <c r="AN28">
        <f t="shared" si="24"/>
        <v>0</v>
      </c>
      <c r="AO28" s="47">
        <v>9</v>
      </c>
      <c r="AP28">
        <f t="shared" si="25"/>
        <v>0</v>
      </c>
      <c r="AQ28">
        <f t="shared" si="26"/>
        <v>0</v>
      </c>
      <c r="AR28">
        <f t="shared" si="45"/>
        <v>0</v>
      </c>
      <c r="AS28">
        <f t="shared" si="27"/>
        <v>0</v>
      </c>
      <c r="AT28">
        <f t="shared" si="28"/>
        <v>0</v>
      </c>
      <c r="AU28">
        <f t="shared" si="29"/>
        <v>0</v>
      </c>
      <c r="AV28">
        <f t="shared" si="30"/>
        <v>0</v>
      </c>
      <c r="AW28">
        <f t="shared" si="31"/>
        <v>0</v>
      </c>
      <c r="AX28">
        <f t="shared" si="32"/>
        <v>0</v>
      </c>
      <c r="AY28">
        <f t="shared" si="33"/>
        <v>0</v>
      </c>
      <c r="AZ28" s="212">
        <v>9</v>
      </c>
      <c r="BA28">
        <f t="shared" si="34"/>
        <v>0</v>
      </c>
      <c r="BB28">
        <f t="shared" si="35"/>
        <v>0</v>
      </c>
      <c r="BC28">
        <f t="shared" si="36"/>
        <v>0</v>
      </c>
      <c r="BD28">
        <f t="shared" si="37"/>
        <v>0</v>
      </c>
      <c r="BE28">
        <f t="shared" si="38"/>
        <v>0</v>
      </c>
      <c r="BF28">
        <f t="shared" si="39"/>
        <v>0</v>
      </c>
      <c r="BG28">
        <f t="shared" si="40"/>
        <v>0</v>
      </c>
      <c r="BH28">
        <f t="shared" si="41"/>
        <v>0</v>
      </c>
      <c r="BI28">
        <f t="shared" si="42"/>
        <v>0</v>
      </c>
      <c r="BJ28">
        <f t="shared" si="43"/>
        <v>0</v>
      </c>
    </row>
    <row r="29" spans="1:62" ht="19.5" customHeight="1">
      <c r="A29" s="38"/>
      <c r="B29" s="43"/>
      <c r="C29" s="7"/>
      <c r="D29" s="7"/>
      <c r="E29" s="7"/>
      <c r="F29" s="7"/>
      <c r="G29" s="115"/>
      <c r="H29" s="116"/>
      <c r="I29" s="211"/>
      <c r="J29" s="118">
        <f t="shared" si="1"/>
        <v>0</v>
      </c>
      <c r="K29" s="38"/>
      <c r="L29" s="119">
        <f t="shared" si="2"/>
        <v>0</v>
      </c>
      <c r="M29" s="39">
        <v>0</v>
      </c>
      <c r="N29" s="39">
        <v>0.35</v>
      </c>
      <c r="O29" s="119">
        <f t="shared" si="3"/>
        <v>0</v>
      </c>
      <c r="P29" s="46">
        <v>4</v>
      </c>
      <c r="Q29">
        <f t="shared" si="4"/>
        <v>0</v>
      </c>
      <c r="R29">
        <f t="shared" si="5"/>
        <v>0</v>
      </c>
      <c r="S29">
        <f t="shared" si="6"/>
        <v>0</v>
      </c>
      <c r="T29">
        <f t="shared" si="7"/>
        <v>0</v>
      </c>
      <c r="U29">
        <f t="shared" si="8"/>
        <v>0</v>
      </c>
      <c r="V29">
        <f t="shared" si="9"/>
        <v>0</v>
      </c>
      <c r="W29" s="46">
        <v>10</v>
      </c>
      <c r="X29">
        <f t="shared" si="10"/>
        <v>0</v>
      </c>
      <c r="Y29">
        <f t="shared" si="11"/>
        <v>0</v>
      </c>
      <c r="Z29">
        <f t="shared" si="12"/>
        <v>0</v>
      </c>
      <c r="AA29">
        <f t="shared" si="13"/>
        <v>0</v>
      </c>
      <c r="AB29">
        <f t="shared" si="14"/>
        <v>0</v>
      </c>
      <c r="AC29">
        <f t="shared" si="15"/>
        <v>0</v>
      </c>
      <c r="AD29">
        <f t="shared" si="16"/>
        <v>0</v>
      </c>
      <c r="AE29">
        <f t="shared" si="17"/>
        <v>0</v>
      </c>
      <c r="AF29">
        <f t="shared" si="18"/>
        <v>0</v>
      </c>
      <c r="AG29">
        <f t="shared" si="19"/>
        <v>0</v>
      </c>
      <c r="AH29" s="46">
        <v>5</v>
      </c>
      <c r="AI29">
        <f t="shared" si="20"/>
        <v>0</v>
      </c>
      <c r="AJ29">
        <f t="shared" si="21"/>
        <v>0</v>
      </c>
      <c r="AK29">
        <f t="shared" si="22"/>
        <v>0</v>
      </c>
      <c r="AL29">
        <f t="shared" si="44"/>
        <v>0</v>
      </c>
      <c r="AM29">
        <f t="shared" si="23"/>
        <v>0</v>
      </c>
      <c r="AN29">
        <f t="shared" si="24"/>
        <v>0</v>
      </c>
      <c r="AO29" s="47">
        <v>9</v>
      </c>
      <c r="AP29">
        <f t="shared" si="25"/>
        <v>0</v>
      </c>
      <c r="AQ29">
        <f t="shared" si="26"/>
        <v>0</v>
      </c>
      <c r="AR29">
        <f t="shared" si="45"/>
        <v>0</v>
      </c>
      <c r="AS29">
        <f t="shared" si="27"/>
        <v>0</v>
      </c>
      <c r="AT29">
        <f t="shared" si="28"/>
        <v>0</v>
      </c>
      <c r="AU29">
        <f t="shared" si="29"/>
        <v>0</v>
      </c>
      <c r="AV29">
        <f t="shared" si="30"/>
        <v>0</v>
      </c>
      <c r="AW29">
        <f t="shared" si="31"/>
        <v>0</v>
      </c>
      <c r="AX29">
        <f t="shared" si="32"/>
        <v>0</v>
      </c>
      <c r="AY29">
        <f t="shared" si="33"/>
        <v>0</v>
      </c>
      <c r="AZ29" s="212">
        <v>9</v>
      </c>
      <c r="BA29">
        <f t="shared" si="34"/>
        <v>0</v>
      </c>
      <c r="BB29">
        <f t="shared" si="35"/>
        <v>0</v>
      </c>
      <c r="BC29">
        <f t="shared" si="36"/>
        <v>0</v>
      </c>
      <c r="BD29">
        <f t="shared" si="37"/>
        <v>0</v>
      </c>
      <c r="BE29">
        <f t="shared" si="38"/>
        <v>0</v>
      </c>
      <c r="BF29">
        <f t="shared" si="39"/>
        <v>0</v>
      </c>
      <c r="BG29">
        <f t="shared" si="40"/>
        <v>0</v>
      </c>
      <c r="BH29">
        <f t="shared" si="41"/>
        <v>0</v>
      </c>
      <c r="BI29">
        <f t="shared" si="42"/>
        <v>0</v>
      </c>
      <c r="BJ29">
        <f t="shared" si="43"/>
        <v>0</v>
      </c>
    </row>
    <row r="30" spans="1:62" ht="19.5" customHeight="1">
      <c r="A30" s="38"/>
      <c r="B30" s="43"/>
      <c r="C30" s="7"/>
      <c r="D30" s="7"/>
      <c r="E30" s="7"/>
      <c r="F30" s="7"/>
      <c r="G30" s="115"/>
      <c r="H30" s="116"/>
      <c r="I30" s="211"/>
      <c r="J30" s="118">
        <f t="shared" si="1"/>
        <v>0</v>
      </c>
      <c r="K30" s="38"/>
      <c r="L30" s="119">
        <f t="shared" si="2"/>
        <v>0</v>
      </c>
      <c r="M30" s="39">
        <v>1</v>
      </c>
      <c r="N30" s="39">
        <v>0.35</v>
      </c>
      <c r="O30" s="119">
        <f t="shared" si="3"/>
        <v>0</v>
      </c>
      <c r="P30" s="46">
        <v>4</v>
      </c>
      <c r="Q30">
        <f t="shared" si="4"/>
        <v>0</v>
      </c>
      <c r="R30">
        <f t="shared" si="5"/>
        <v>0</v>
      </c>
      <c r="S30">
        <f t="shared" si="6"/>
        <v>0</v>
      </c>
      <c r="T30">
        <f t="shared" si="7"/>
        <v>0</v>
      </c>
      <c r="U30">
        <f t="shared" si="8"/>
        <v>0</v>
      </c>
      <c r="V30">
        <f t="shared" si="9"/>
        <v>0</v>
      </c>
      <c r="W30" s="46">
        <v>10</v>
      </c>
      <c r="X30">
        <f t="shared" si="10"/>
        <v>0</v>
      </c>
      <c r="Y30">
        <f t="shared" si="11"/>
        <v>0</v>
      </c>
      <c r="Z30">
        <f t="shared" si="12"/>
        <v>0</v>
      </c>
      <c r="AA30">
        <f t="shared" si="13"/>
        <v>0</v>
      </c>
      <c r="AB30">
        <f t="shared" si="14"/>
        <v>0</v>
      </c>
      <c r="AC30">
        <f t="shared" si="15"/>
        <v>0</v>
      </c>
      <c r="AD30">
        <f t="shared" si="16"/>
        <v>0</v>
      </c>
      <c r="AE30">
        <f t="shared" si="17"/>
        <v>0</v>
      </c>
      <c r="AF30">
        <f t="shared" si="18"/>
        <v>0</v>
      </c>
      <c r="AG30">
        <f t="shared" si="19"/>
        <v>0</v>
      </c>
      <c r="AH30" s="46">
        <v>5</v>
      </c>
      <c r="AI30">
        <f t="shared" si="20"/>
        <v>0</v>
      </c>
      <c r="AJ30">
        <f t="shared" si="21"/>
        <v>0</v>
      </c>
      <c r="AK30">
        <f t="shared" si="22"/>
        <v>0</v>
      </c>
      <c r="AL30">
        <f t="shared" si="44"/>
        <v>0</v>
      </c>
      <c r="AM30">
        <f t="shared" si="23"/>
        <v>0</v>
      </c>
      <c r="AN30">
        <f t="shared" si="24"/>
        <v>0</v>
      </c>
      <c r="AO30" s="47">
        <v>9</v>
      </c>
      <c r="AP30">
        <f t="shared" si="25"/>
        <v>0</v>
      </c>
      <c r="AQ30">
        <f t="shared" si="26"/>
        <v>0</v>
      </c>
      <c r="AR30">
        <f t="shared" si="45"/>
        <v>0</v>
      </c>
      <c r="AS30">
        <f t="shared" si="27"/>
        <v>0</v>
      </c>
      <c r="AT30">
        <f t="shared" si="28"/>
        <v>0</v>
      </c>
      <c r="AU30">
        <f t="shared" si="29"/>
        <v>0</v>
      </c>
      <c r="AV30">
        <f t="shared" si="30"/>
        <v>0</v>
      </c>
      <c r="AW30">
        <f t="shared" si="31"/>
        <v>0</v>
      </c>
      <c r="AX30">
        <f t="shared" si="32"/>
        <v>0</v>
      </c>
      <c r="AY30">
        <f t="shared" si="33"/>
        <v>0</v>
      </c>
      <c r="AZ30" s="212">
        <v>9</v>
      </c>
      <c r="BA30">
        <f t="shared" si="34"/>
        <v>0</v>
      </c>
      <c r="BB30">
        <f t="shared" si="35"/>
        <v>0</v>
      </c>
      <c r="BC30">
        <f t="shared" si="36"/>
        <v>0</v>
      </c>
      <c r="BD30">
        <f t="shared" si="37"/>
        <v>0</v>
      </c>
      <c r="BE30">
        <f t="shared" si="38"/>
        <v>0</v>
      </c>
      <c r="BF30">
        <f t="shared" si="39"/>
        <v>0</v>
      </c>
      <c r="BG30">
        <f t="shared" si="40"/>
        <v>0</v>
      </c>
      <c r="BH30">
        <f t="shared" si="41"/>
        <v>0</v>
      </c>
      <c r="BI30">
        <f t="shared" si="42"/>
        <v>0</v>
      </c>
      <c r="BJ30">
        <f t="shared" si="43"/>
        <v>0</v>
      </c>
    </row>
    <row r="31" spans="1:62" ht="19.5" customHeight="1">
      <c r="A31" s="38"/>
      <c r="B31" s="43"/>
      <c r="C31" s="7"/>
      <c r="D31" s="7"/>
      <c r="E31" s="7"/>
      <c r="F31" s="7"/>
      <c r="G31" s="115"/>
      <c r="H31" s="116"/>
      <c r="I31" s="211"/>
      <c r="J31" s="118">
        <f t="shared" si="1"/>
        <v>0</v>
      </c>
      <c r="K31" s="38"/>
      <c r="L31" s="119">
        <f t="shared" si="2"/>
        <v>0</v>
      </c>
      <c r="M31" s="39">
        <v>1</v>
      </c>
      <c r="N31" s="39">
        <v>0</v>
      </c>
      <c r="O31" s="119">
        <f t="shared" si="3"/>
        <v>0</v>
      </c>
      <c r="P31" s="46">
        <v>4</v>
      </c>
      <c r="Q31">
        <f t="shared" si="4"/>
        <v>0</v>
      </c>
      <c r="R31">
        <f t="shared" si="5"/>
        <v>0</v>
      </c>
      <c r="S31">
        <f t="shared" si="6"/>
        <v>0</v>
      </c>
      <c r="T31">
        <f t="shared" si="7"/>
        <v>0</v>
      </c>
      <c r="U31">
        <f t="shared" si="8"/>
        <v>0</v>
      </c>
      <c r="V31">
        <f t="shared" si="9"/>
        <v>0</v>
      </c>
      <c r="W31" s="46">
        <v>8</v>
      </c>
      <c r="X31">
        <f t="shared" si="10"/>
        <v>0</v>
      </c>
      <c r="Y31">
        <f t="shared" si="11"/>
        <v>0</v>
      </c>
      <c r="Z31">
        <f t="shared" si="12"/>
        <v>0</v>
      </c>
      <c r="AA31">
        <f t="shared" si="13"/>
        <v>0</v>
      </c>
      <c r="AB31">
        <f t="shared" si="14"/>
        <v>0</v>
      </c>
      <c r="AC31">
        <f t="shared" si="15"/>
        <v>0</v>
      </c>
      <c r="AD31">
        <f t="shared" si="16"/>
        <v>0</v>
      </c>
      <c r="AE31">
        <f t="shared" si="17"/>
        <v>0</v>
      </c>
      <c r="AF31">
        <f t="shared" si="18"/>
        <v>0</v>
      </c>
      <c r="AG31">
        <f t="shared" si="19"/>
        <v>0</v>
      </c>
      <c r="AH31" s="46">
        <v>3</v>
      </c>
      <c r="AI31">
        <f t="shared" si="20"/>
        <v>0</v>
      </c>
      <c r="AJ31">
        <f t="shared" si="21"/>
        <v>0</v>
      </c>
      <c r="AK31">
        <f t="shared" si="22"/>
        <v>0</v>
      </c>
      <c r="AL31">
        <f t="shared" si="44"/>
        <v>0</v>
      </c>
      <c r="AM31">
        <f t="shared" si="23"/>
        <v>0</v>
      </c>
      <c r="AN31">
        <f t="shared" si="24"/>
        <v>0</v>
      </c>
      <c r="AO31" s="47">
        <v>9</v>
      </c>
      <c r="AP31">
        <f t="shared" si="25"/>
        <v>0</v>
      </c>
      <c r="AQ31">
        <f t="shared" si="26"/>
        <v>0</v>
      </c>
      <c r="AR31">
        <f t="shared" si="45"/>
        <v>0</v>
      </c>
      <c r="AS31">
        <f t="shared" si="27"/>
        <v>0</v>
      </c>
      <c r="AT31">
        <f t="shared" si="28"/>
        <v>0</v>
      </c>
      <c r="AU31">
        <f t="shared" si="29"/>
        <v>0</v>
      </c>
      <c r="AV31">
        <f t="shared" si="30"/>
        <v>0</v>
      </c>
      <c r="AW31">
        <f t="shared" si="31"/>
        <v>0</v>
      </c>
      <c r="AX31">
        <f t="shared" si="32"/>
        <v>0</v>
      </c>
      <c r="AY31">
        <f t="shared" si="33"/>
        <v>0</v>
      </c>
      <c r="AZ31" s="212">
        <v>9</v>
      </c>
      <c r="BA31">
        <f t="shared" si="34"/>
        <v>0</v>
      </c>
      <c r="BB31">
        <f t="shared" si="35"/>
        <v>0</v>
      </c>
      <c r="BC31">
        <f t="shared" si="36"/>
        <v>0</v>
      </c>
      <c r="BD31">
        <f t="shared" si="37"/>
        <v>0</v>
      </c>
      <c r="BE31">
        <f t="shared" si="38"/>
        <v>0</v>
      </c>
      <c r="BF31">
        <f t="shared" si="39"/>
        <v>0</v>
      </c>
      <c r="BG31">
        <f t="shared" si="40"/>
        <v>0</v>
      </c>
      <c r="BH31">
        <f t="shared" si="41"/>
        <v>0</v>
      </c>
      <c r="BI31">
        <f t="shared" si="42"/>
        <v>0</v>
      </c>
      <c r="BJ31">
        <f t="shared" si="43"/>
        <v>0</v>
      </c>
    </row>
    <row r="32" spans="1:62" ht="19.5" customHeight="1">
      <c r="A32" s="38"/>
      <c r="B32" s="43"/>
      <c r="C32" s="7"/>
      <c r="D32" s="7"/>
      <c r="E32" s="7"/>
      <c r="F32" s="7"/>
      <c r="G32" s="115"/>
      <c r="H32" s="116"/>
      <c r="I32" s="211"/>
      <c r="J32" s="118">
        <f t="shared" si="1"/>
        <v>0</v>
      </c>
      <c r="K32" s="38"/>
      <c r="L32" s="119">
        <f t="shared" si="2"/>
        <v>0</v>
      </c>
      <c r="M32" s="39">
        <v>1</v>
      </c>
      <c r="N32" s="39">
        <v>0.35</v>
      </c>
      <c r="O32" s="119">
        <f t="shared" si="3"/>
        <v>0</v>
      </c>
      <c r="P32" s="46">
        <v>4</v>
      </c>
      <c r="Q32">
        <f t="shared" si="4"/>
        <v>0</v>
      </c>
      <c r="R32">
        <f t="shared" si="5"/>
        <v>0</v>
      </c>
      <c r="S32">
        <f t="shared" si="6"/>
        <v>0</v>
      </c>
      <c r="T32">
        <f t="shared" si="7"/>
        <v>0</v>
      </c>
      <c r="U32">
        <f t="shared" si="8"/>
        <v>0</v>
      </c>
      <c r="V32">
        <f t="shared" si="9"/>
        <v>0</v>
      </c>
      <c r="W32" s="46">
        <v>10</v>
      </c>
      <c r="X32">
        <f t="shared" si="10"/>
        <v>0</v>
      </c>
      <c r="Y32">
        <f t="shared" si="11"/>
        <v>0</v>
      </c>
      <c r="Z32">
        <f t="shared" si="12"/>
        <v>0</v>
      </c>
      <c r="AA32">
        <f t="shared" si="13"/>
        <v>0</v>
      </c>
      <c r="AB32">
        <f t="shared" si="14"/>
        <v>0</v>
      </c>
      <c r="AC32">
        <f t="shared" si="15"/>
        <v>0</v>
      </c>
      <c r="AD32">
        <f t="shared" si="16"/>
        <v>0</v>
      </c>
      <c r="AE32">
        <f t="shared" si="17"/>
        <v>0</v>
      </c>
      <c r="AF32">
        <f t="shared" si="18"/>
        <v>0</v>
      </c>
      <c r="AG32">
        <f t="shared" si="19"/>
        <v>0</v>
      </c>
      <c r="AH32" s="46">
        <v>5</v>
      </c>
      <c r="AI32">
        <f t="shared" si="20"/>
        <v>0</v>
      </c>
      <c r="AJ32">
        <f t="shared" si="21"/>
        <v>0</v>
      </c>
      <c r="AK32">
        <f t="shared" si="22"/>
        <v>0</v>
      </c>
      <c r="AL32">
        <f t="shared" si="44"/>
        <v>0</v>
      </c>
      <c r="AM32">
        <f t="shared" si="23"/>
        <v>0</v>
      </c>
      <c r="AN32">
        <f t="shared" si="24"/>
        <v>0</v>
      </c>
      <c r="AO32" s="47">
        <v>9</v>
      </c>
      <c r="AP32">
        <f t="shared" si="25"/>
        <v>0</v>
      </c>
      <c r="AQ32">
        <f t="shared" si="26"/>
        <v>0</v>
      </c>
      <c r="AR32">
        <f t="shared" si="45"/>
        <v>0</v>
      </c>
      <c r="AS32">
        <f t="shared" si="27"/>
        <v>0</v>
      </c>
      <c r="AT32">
        <f t="shared" si="28"/>
        <v>0</v>
      </c>
      <c r="AU32">
        <f t="shared" si="29"/>
        <v>0</v>
      </c>
      <c r="AV32">
        <f t="shared" si="30"/>
        <v>0</v>
      </c>
      <c r="AW32">
        <f t="shared" si="31"/>
        <v>0</v>
      </c>
      <c r="AX32">
        <f t="shared" si="32"/>
        <v>0</v>
      </c>
      <c r="AY32">
        <f t="shared" si="33"/>
        <v>0</v>
      </c>
      <c r="AZ32" s="212">
        <v>9</v>
      </c>
      <c r="BA32">
        <f t="shared" si="34"/>
        <v>0</v>
      </c>
      <c r="BB32">
        <f t="shared" si="35"/>
        <v>0</v>
      </c>
      <c r="BC32">
        <f t="shared" si="36"/>
        <v>0</v>
      </c>
      <c r="BD32">
        <f t="shared" si="37"/>
        <v>0</v>
      </c>
      <c r="BE32">
        <f t="shared" si="38"/>
        <v>0</v>
      </c>
      <c r="BF32">
        <f t="shared" si="39"/>
        <v>0</v>
      </c>
      <c r="BG32">
        <f t="shared" si="40"/>
        <v>0</v>
      </c>
      <c r="BH32">
        <f t="shared" si="41"/>
        <v>0</v>
      </c>
      <c r="BI32">
        <f t="shared" si="42"/>
        <v>0</v>
      </c>
      <c r="BJ32">
        <f t="shared" si="43"/>
        <v>0</v>
      </c>
    </row>
    <row r="33" spans="1:62" ht="19.5" customHeight="1">
      <c r="A33" s="50"/>
      <c r="B33" s="43"/>
      <c r="C33" s="7"/>
      <c r="D33" s="7"/>
      <c r="E33" s="7"/>
      <c r="F33" s="7"/>
      <c r="G33" s="115"/>
      <c r="H33" s="116"/>
      <c r="I33" s="211"/>
      <c r="J33" s="118">
        <f t="shared" si="1"/>
        <v>0</v>
      </c>
      <c r="K33" s="38"/>
      <c r="L33" s="119">
        <f t="shared" si="2"/>
        <v>0</v>
      </c>
      <c r="M33" s="39">
        <v>0.1</v>
      </c>
      <c r="N33" s="39">
        <v>0.35</v>
      </c>
      <c r="O33" s="119">
        <f t="shared" si="3"/>
        <v>0</v>
      </c>
      <c r="P33" s="46">
        <v>4</v>
      </c>
      <c r="Q33">
        <f t="shared" si="4"/>
        <v>0</v>
      </c>
      <c r="R33">
        <f t="shared" si="5"/>
        <v>0</v>
      </c>
      <c r="S33">
        <f t="shared" si="6"/>
        <v>0</v>
      </c>
      <c r="T33">
        <f t="shared" si="7"/>
        <v>0</v>
      </c>
      <c r="U33">
        <f t="shared" si="8"/>
        <v>0</v>
      </c>
      <c r="V33">
        <f t="shared" si="9"/>
        <v>0</v>
      </c>
      <c r="W33" s="46">
        <v>10</v>
      </c>
      <c r="X33">
        <f t="shared" si="10"/>
        <v>0</v>
      </c>
      <c r="Y33">
        <f t="shared" si="11"/>
        <v>0</v>
      </c>
      <c r="Z33">
        <f t="shared" si="12"/>
        <v>0</v>
      </c>
      <c r="AA33">
        <f t="shared" si="13"/>
        <v>0</v>
      </c>
      <c r="AB33">
        <f t="shared" si="14"/>
        <v>0</v>
      </c>
      <c r="AC33">
        <f t="shared" si="15"/>
        <v>0</v>
      </c>
      <c r="AD33">
        <f t="shared" si="16"/>
        <v>0</v>
      </c>
      <c r="AE33">
        <f t="shared" si="17"/>
        <v>0</v>
      </c>
      <c r="AF33">
        <f t="shared" si="18"/>
        <v>0</v>
      </c>
      <c r="AG33">
        <f t="shared" si="19"/>
        <v>0</v>
      </c>
      <c r="AH33" s="46">
        <v>5</v>
      </c>
      <c r="AI33">
        <f t="shared" si="20"/>
        <v>0</v>
      </c>
      <c r="AJ33">
        <f t="shared" si="21"/>
        <v>0</v>
      </c>
      <c r="AK33">
        <f t="shared" si="22"/>
        <v>0</v>
      </c>
      <c r="AL33">
        <f t="shared" si="44"/>
        <v>0</v>
      </c>
      <c r="AM33">
        <f t="shared" si="23"/>
        <v>0</v>
      </c>
      <c r="AN33">
        <f t="shared" si="24"/>
        <v>0</v>
      </c>
      <c r="AO33" s="47">
        <v>9</v>
      </c>
      <c r="AP33">
        <f t="shared" si="25"/>
        <v>0</v>
      </c>
      <c r="AQ33">
        <f t="shared" si="26"/>
        <v>0</v>
      </c>
      <c r="AR33">
        <f t="shared" si="45"/>
        <v>0</v>
      </c>
      <c r="AS33">
        <f t="shared" si="27"/>
        <v>0</v>
      </c>
      <c r="AT33">
        <f t="shared" si="28"/>
        <v>0</v>
      </c>
      <c r="AU33">
        <f t="shared" si="29"/>
        <v>0</v>
      </c>
      <c r="AV33">
        <f t="shared" si="30"/>
        <v>0</v>
      </c>
      <c r="AW33">
        <f t="shared" si="31"/>
        <v>0</v>
      </c>
      <c r="AX33">
        <f t="shared" si="32"/>
        <v>0</v>
      </c>
      <c r="AY33">
        <f t="shared" si="33"/>
        <v>0</v>
      </c>
      <c r="AZ33" s="212">
        <v>9</v>
      </c>
      <c r="BA33">
        <f t="shared" si="34"/>
        <v>0</v>
      </c>
      <c r="BB33">
        <f t="shared" si="35"/>
        <v>0</v>
      </c>
      <c r="BC33">
        <f t="shared" si="36"/>
        <v>0</v>
      </c>
      <c r="BD33">
        <f t="shared" si="37"/>
        <v>0</v>
      </c>
      <c r="BE33">
        <f t="shared" si="38"/>
        <v>0</v>
      </c>
      <c r="BF33">
        <f t="shared" si="39"/>
        <v>0</v>
      </c>
      <c r="BG33">
        <f t="shared" si="40"/>
        <v>0</v>
      </c>
      <c r="BH33">
        <f t="shared" si="41"/>
        <v>0</v>
      </c>
      <c r="BI33">
        <f t="shared" si="42"/>
        <v>0</v>
      </c>
      <c r="BJ33">
        <f t="shared" si="43"/>
        <v>0</v>
      </c>
    </row>
    <row r="34" spans="1:62" ht="19.5" customHeight="1">
      <c r="A34" s="38"/>
      <c r="B34" s="43"/>
      <c r="C34" s="7"/>
      <c r="D34" s="7"/>
      <c r="E34" s="7"/>
      <c r="F34" s="7"/>
      <c r="G34" s="115"/>
      <c r="H34" s="116"/>
      <c r="I34" s="211"/>
      <c r="J34" s="118">
        <f t="shared" si="1"/>
        <v>0</v>
      </c>
      <c r="K34" s="38"/>
      <c r="L34" s="119">
        <f t="shared" si="2"/>
        <v>0</v>
      </c>
      <c r="M34" s="39">
        <v>0.1</v>
      </c>
      <c r="N34" s="39">
        <v>0.35</v>
      </c>
      <c r="O34" s="119">
        <f t="shared" si="3"/>
        <v>0</v>
      </c>
      <c r="P34" s="46">
        <v>4</v>
      </c>
      <c r="Q34">
        <f t="shared" si="4"/>
        <v>0</v>
      </c>
      <c r="R34">
        <f t="shared" si="5"/>
        <v>0</v>
      </c>
      <c r="S34">
        <f t="shared" si="6"/>
        <v>0</v>
      </c>
      <c r="T34">
        <f t="shared" si="7"/>
        <v>0</v>
      </c>
      <c r="U34">
        <f t="shared" si="8"/>
        <v>0</v>
      </c>
      <c r="V34">
        <f t="shared" si="9"/>
        <v>0</v>
      </c>
      <c r="W34" s="46">
        <v>10</v>
      </c>
      <c r="X34">
        <f t="shared" si="10"/>
        <v>0</v>
      </c>
      <c r="Y34">
        <f t="shared" si="11"/>
        <v>0</v>
      </c>
      <c r="Z34">
        <f t="shared" si="12"/>
        <v>0</v>
      </c>
      <c r="AA34">
        <f t="shared" si="13"/>
        <v>0</v>
      </c>
      <c r="AB34">
        <f t="shared" si="14"/>
        <v>0</v>
      </c>
      <c r="AC34">
        <f t="shared" si="15"/>
        <v>0</v>
      </c>
      <c r="AD34">
        <f t="shared" si="16"/>
        <v>0</v>
      </c>
      <c r="AE34">
        <f t="shared" si="17"/>
        <v>0</v>
      </c>
      <c r="AF34">
        <f t="shared" si="18"/>
        <v>0</v>
      </c>
      <c r="AG34">
        <f t="shared" si="19"/>
        <v>0</v>
      </c>
      <c r="AH34" s="46">
        <v>5</v>
      </c>
      <c r="AI34">
        <f t="shared" si="20"/>
        <v>0</v>
      </c>
      <c r="AJ34">
        <f t="shared" si="21"/>
        <v>0</v>
      </c>
      <c r="AK34">
        <f t="shared" si="22"/>
        <v>0</v>
      </c>
      <c r="AL34">
        <f t="shared" si="44"/>
        <v>0</v>
      </c>
      <c r="AM34">
        <f t="shared" si="23"/>
        <v>0</v>
      </c>
      <c r="AN34">
        <f t="shared" si="24"/>
        <v>0</v>
      </c>
      <c r="AO34" s="47">
        <v>9</v>
      </c>
      <c r="AP34">
        <f t="shared" si="25"/>
        <v>0</v>
      </c>
      <c r="AQ34">
        <f t="shared" si="26"/>
        <v>0</v>
      </c>
      <c r="AR34">
        <f t="shared" si="45"/>
        <v>0</v>
      </c>
      <c r="AS34">
        <f t="shared" si="27"/>
        <v>0</v>
      </c>
      <c r="AT34">
        <f t="shared" si="28"/>
        <v>0</v>
      </c>
      <c r="AU34">
        <f t="shared" si="29"/>
        <v>0</v>
      </c>
      <c r="AV34">
        <f t="shared" si="30"/>
        <v>0</v>
      </c>
      <c r="AW34">
        <f t="shared" si="31"/>
        <v>0</v>
      </c>
      <c r="AX34">
        <f t="shared" si="32"/>
        <v>0</v>
      </c>
      <c r="AY34">
        <f t="shared" si="33"/>
        <v>0</v>
      </c>
      <c r="AZ34" s="212">
        <v>9</v>
      </c>
      <c r="BA34">
        <f t="shared" si="34"/>
        <v>0</v>
      </c>
      <c r="BB34">
        <f t="shared" si="35"/>
        <v>0</v>
      </c>
      <c r="BC34">
        <f t="shared" si="36"/>
        <v>0</v>
      </c>
      <c r="BD34">
        <f t="shared" si="37"/>
        <v>0</v>
      </c>
      <c r="BE34">
        <f t="shared" si="38"/>
        <v>0</v>
      </c>
      <c r="BF34">
        <f t="shared" si="39"/>
        <v>0</v>
      </c>
      <c r="BG34">
        <f t="shared" si="40"/>
        <v>0</v>
      </c>
      <c r="BH34">
        <f t="shared" si="41"/>
        <v>0</v>
      </c>
      <c r="BI34">
        <f t="shared" si="42"/>
        <v>0</v>
      </c>
      <c r="BJ34">
        <f t="shared" si="43"/>
        <v>0</v>
      </c>
    </row>
    <row r="35" spans="1:62" ht="19.5" customHeight="1">
      <c r="A35" s="38"/>
      <c r="B35" s="43"/>
      <c r="C35" s="7"/>
      <c r="D35" s="7"/>
      <c r="E35" s="7"/>
      <c r="F35" s="7"/>
      <c r="G35" s="115"/>
      <c r="H35" s="116"/>
      <c r="I35" s="211"/>
      <c r="J35" s="118">
        <f t="shared" si="1"/>
        <v>0</v>
      </c>
      <c r="K35" s="38"/>
      <c r="L35" s="119">
        <f t="shared" si="2"/>
        <v>0</v>
      </c>
      <c r="M35" s="39">
        <v>0</v>
      </c>
      <c r="N35" s="39">
        <v>0</v>
      </c>
      <c r="O35" s="119">
        <f t="shared" si="3"/>
        <v>0</v>
      </c>
      <c r="P35" s="46">
        <v>4</v>
      </c>
      <c r="Q35">
        <f t="shared" si="4"/>
        <v>0</v>
      </c>
      <c r="R35">
        <f t="shared" si="5"/>
        <v>0</v>
      </c>
      <c r="S35">
        <f t="shared" si="6"/>
        <v>0</v>
      </c>
      <c r="T35">
        <f t="shared" si="7"/>
        <v>0</v>
      </c>
      <c r="U35">
        <f t="shared" si="8"/>
        <v>0</v>
      </c>
      <c r="V35">
        <f t="shared" si="9"/>
        <v>0</v>
      </c>
      <c r="W35" s="46">
        <v>10</v>
      </c>
      <c r="X35">
        <f t="shared" si="10"/>
        <v>0</v>
      </c>
      <c r="Y35">
        <f t="shared" si="11"/>
        <v>0</v>
      </c>
      <c r="Z35">
        <f t="shared" si="12"/>
        <v>0</v>
      </c>
      <c r="AA35">
        <f t="shared" si="13"/>
        <v>0</v>
      </c>
      <c r="AB35">
        <f t="shared" si="14"/>
        <v>0</v>
      </c>
      <c r="AC35">
        <f t="shared" si="15"/>
        <v>0</v>
      </c>
      <c r="AD35">
        <f t="shared" si="16"/>
        <v>0</v>
      </c>
      <c r="AE35">
        <f t="shared" si="17"/>
        <v>0</v>
      </c>
      <c r="AF35">
        <f t="shared" si="18"/>
        <v>0</v>
      </c>
      <c r="AG35">
        <f t="shared" si="19"/>
        <v>0</v>
      </c>
      <c r="AH35" s="46">
        <v>5</v>
      </c>
      <c r="AI35">
        <f t="shared" si="20"/>
        <v>0</v>
      </c>
      <c r="AJ35">
        <f t="shared" si="21"/>
        <v>0</v>
      </c>
      <c r="AK35">
        <f t="shared" si="22"/>
        <v>0</v>
      </c>
      <c r="AL35">
        <f t="shared" si="44"/>
        <v>0</v>
      </c>
      <c r="AM35">
        <f t="shared" si="23"/>
        <v>0</v>
      </c>
      <c r="AN35">
        <f t="shared" si="24"/>
        <v>0</v>
      </c>
      <c r="AO35" s="47">
        <v>9</v>
      </c>
      <c r="AP35">
        <f t="shared" si="25"/>
        <v>0</v>
      </c>
      <c r="AQ35">
        <f t="shared" si="26"/>
        <v>0</v>
      </c>
      <c r="AR35">
        <f t="shared" si="45"/>
        <v>0</v>
      </c>
      <c r="AS35">
        <f t="shared" si="27"/>
        <v>0</v>
      </c>
      <c r="AT35">
        <f t="shared" si="28"/>
        <v>0</v>
      </c>
      <c r="AU35">
        <f t="shared" si="29"/>
        <v>0</v>
      </c>
      <c r="AV35">
        <f t="shared" si="30"/>
        <v>0</v>
      </c>
      <c r="AW35">
        <f t="shared" si="31"/>
        <v>0</v>
      </c>
      <c r="AX35">
        <f t="shared" si="32"/>
        <v>0</v>
      </c>
      <c r="AY35">
        <f t="shared" si="33"/>
        <v>0</v>
      </c>
      <c r="AZ35" s="212">
        <v>9</v>
      </c>
      <c r="BA35">
        <f t="shared" si="34"/>
        <v>0</v>
      </c>
      <c r="BB35">
        <f t="shared" si="35"/>
        <v>0</v>
      </c>
      <c r="BC35">
        <f t="shared" si="36"/>
        <v>0</v>
      </c>
      <c r="BD35">
        <f t="shared" si="37"/>
        <v>0</v>
      </c>
      <c r="BE35">
        <f t="shared" si="38"/>
        <v>0</v>
      </c>
      <c r="BF35">
        <f t="shared" si="39"/>
        <v>0</v>
      </c>
      <c r="BG35">
        <f t="shared" si="40"/>
        <v>0</v>
      </c>
      <c r="BH35">
        <f t="shared" si="41"/>
        <v>0</v>
      </c>
      <c r="BI35">
        <f t="shared" si="42"/>
        <v>0</v>
      </c>
      <c r="BJ35">
        <f t="shared" si="43"/>
        <v>0</v>
      </c>
    </row>
    <row r="36" spans="1:62" ht="19.5" customHeight="1">
      <c r="A36" s="38"/>
      <c r="B36" s="43"/>
      <c r="C36" s="7"/>
      <c r="D36" s="7"/>
      <c r="E36" s="7"/>
      <c r="F36" s="7"/>
      <c r="G36" s="115"/>
      <c r="H36" s="116"/>
      <c r="I36" s="211"/>
      <c r="J36" s="118">
        <f t="shared" si="1"/>
        <v>0</v>
      </c>
      <c r="K36" s="38"/>
      <c r="L36" s="119">
        <f t="shared" si="2"/>
        <v>0</v>
      </c>
      <c r="M36" s="39">
        <v>0</v>
      </c>
      <c r="N36" s="39">
        <v>0</v>
      </c>
      <c r="O36" s="119">
        <f t="shared" si="3"/>
        <v>0</v>
      </c>
      <c r="P36" s="46">
        <v>4</v>
      </c>
      <c r="Q36">
        <f t="shared" si="4"/>
        <v>0</v>
      </c>
      <c r="R36">
        <f t="shared" si="5"/>
        <v>0</v>
      </c>
      <c r="S36">
        <f t="shared" si="6"/>
        <v>0</v>
      </c>
      <c r="T36">
        <f t="shared" si="7"/>
        <v>0</v>
      </c>
      <c r="U36">
        <f t="shared" si="8"/>
        <v>0</v>
      </c>
      <c r="V36">
        <f t="shared" si="9"/>
        <v>0</v>
      </c>
      <c r="W36" s="46">
        <v>10</v>
      </c>
      <c r="X36">
        <f t="shared" si="10"/>
        <v>0</v>
      </c>
      <c r="Y36">
        <f t="shared" si="11"/>
        <v>0</v>
      </c>
      <c r="Z36">
        <f t="shared" si="12"/>
        <v>0</v>
      </c>
      <c r="AA36">
        <f t="shared" si="13"/>
        <v>0</v>
      </c>
      <c r="AB36">
        <f t="shared" si="14"/>
        <v>0</v>
      </c>
      <c r="AC36">
        <f t="shared" si="15"/>
        <v>0</v>
      </c>
      <c r="AD36">
        <f t="shared" si="16"/>
        <v>0</v>
      </c>
      <c r="AE36">
        <f t="shared" si="17"/>
        <v>0</v>
      </c>
      <c r="AF36">
        <f t="shared" si="18"/>
        <v>0</v>
      </c>
      <c r="AG36">
        <f t="shared" si="19"/>
        <v>0</v>
      </c>
      <c r="AH36" s="46">
        <v>5</v>
      </c>
      <c r="AI36">
        <f t="shared" si="20"/>
        <v>0</v>
      </c>
      <c r="AJ36">
        <f t="shared" si="21"/>
        <v>0</v>
      </c>
      <c r="AK36">
        <f t="shared" si="22"/>
        <v>0</v>
      </c>
      <c r="AL36">
        <f t="shared" si="44"/>
        <v>0</v>
      </c>
      <c r="AM36">
        <f t="shared" si="23"/>
        <v>0</v>
      </c>
      <c r="AN36">
        <f t="shared" si="24"/>
        <v>0</v>
      </c>
      <c r="AO36" s="47">
        <v>9</v>
      </c>
      <c r="AP36">
        <f t="shared" si="25"/>
        <v>0</v>
      </c>
      <c r="AQ36">
        <f t="shared" si="26"/>
        <v>0</v>
      </c>
      <c r="AR36">
        <f t="shared" si="45"/>
        <v>0</v>
      </c>
      <c r="AS36">
        <f t="shared" si="27"/>
        <v>0</v>
      </c>
      <c r="AT36">
        <f t="shared" si="28"/>
        <v>0</v>
      </c>
      <c r="AU36">
        <f t="shared" si="29"/>
        <v>0</v>
      </c>
      <c r="AV36">
        <f t="shared" si="30"/>
        <v>0</v>
      </c>
      <c r="AW36">
        <f t="shared" si="31"/>
        <v>0</v>
      </c>
      <c r="AX36">
        <f t="shared" si="32"/>
        <v>0</v>
      </c>
      <c r="AY36">
        <f t="shared" si="33"/>
        <v>0</v>
      </c>
      <c r="AZ36" s="212">
        <v>9</v>
      </c>
      <c r="BA36">
        <f t="shared" si="34"/>
        <v>0</v>
      </c>
      <c r="BB36">
        <f t="shared" si="35"/>
        <v>0</v>
      </c>
      <c r="BC36">
        <f t="shared" si="36"/>
        <v>0</v>
      </c>
      <c r="BD36">
        <f t="shared" si="37"/>
        <v>0</v>
      </c>
      <c r="BE36">
        <f t="shared" si="38"/>
        <v>0</v>
      </c>
      <c r="BF36">
        <f t="shared" si="39"/>
        <v>0</v>
      </c>
      <c r="BG36">
        <f t="shared" si="40"/>
        <v>0</v>
      </c>
      <c r="BH36">
        <f t="shared" si="41"/>
        <v>0</v>
      </c>
      <c r="BI36">
        <f t="shared" si="42"/>
        <v>0</v>
      </c>
      <c r="BJ36">
        <f t="shared" si="43"/>
        <v>0</v>
      </c>
    </row>
    <row r="37" spans="1:62" ht="19.5" customHeight="1">
      <c r="A37" s="38"/>
      <c r="B37" s="43"/>
      <c r="C37" s="7"/>
      <c r="D37" s="7"/>
      <c r="E37" s="7"/>
      <c r="F37" s="7"/>
      <c r="G37" s="115"/>
      <c r="H37" s="116"/>
      <c r="I37" s="211"/>
      <c r="J37" s="118">
        <f t="shared" si="1"/>
        <v>0</v>
      </c>
      <c r="K37" s="38"/>
      <c r="L37" s="119">
        <f t="shared" si="2"/>
        <v>0</v>
      </c>
      <c r="M37" s="39"/>
      <c r="N37" s="39"/>
      <c r="O37" s="119">
        <f t="shared" si="3"/>
        <v>0</v>
      </c>
      <c r="P37" s="46">
        <v>4</v>
      </c>
      <c r="Q37">
        <f t="shared" si="4"/>
        <v>0</v>
      </c>
      <c r="R37">
        <f t="shared" si="5"/>
        <v>0</v>
      </c>
      <c r="S37">
        <f t="shared" si="6"/>
        <v>0</v>
      </c>
      <c r="T37">
        <f t="shared" si="7"/>
        <v>0</v>
      </c>
      <c r="U37">
        <f t="shared" si="8"/>
        <v>0</v>
      </c>
      <c r="V37">
        <f t="shared" si="9"/>
        <v>0</v>
      </c>
      <c r="W37" s="46">
        <v>10</v>
      </c>
      <c r="X37">
        <f t="shared" si="10"/>
        <v>0</v>
      </c>
      <c r="Y37">
        <f t="shared" si="11"/>
        <v>0</v>
      </c>
      <c r="Z37">
        <f t="shared" si="12"/>
        <v>0</v>
      </c>
      <c r="AA37">
        <f t="shared" si="13"/>
        <v>0</v>
      </c>
      <c r="AB37">
        <f t="shared" si="14"/>
        <v>0</v>
      </c>
      <c r="AC37">
        <f t="shared" si="15"/>
        <v>0</v>
      </c>
      <c r="AD37">
        <f t="shared" si="16"/>
        <v>0</v>
      </c>
      <c r="AE37">
        <f t="shared" si="17"/>
        <v>0</v>
      </c>
      <c r="AF37">
        <f t="shared" si="18"/>
        <v>0</v>
      </c>
      <c r="AG37">
        <f t="shared" si="19"/>
        <v>0</v>
      </c>
      <c r="AH37" s="46">
        <v>5</v>
      </c>
      <c r="AI37">
        <f t="shared" si="20"/>
        <v>0</v>
      </c>
      <c r="AJ37">
        <f t="shared" si="21"/>
        <v>0</v>
      </c>
      <c r="AK37">
        <f t="shared" si="22"/>
        <v>0</v>
      </c>
      <c r="AL37">
        <f t="shared" si="44"/>
        <v>0</v>
      </c>
      <c r="AM37">
        <f t="shared" si="23"/>
        <v>0</v>
      </c>
      <c r="AN37">
        <f t="shared" si="24"/>
        <v>0</v>
      </c>
      <c r="AO37" s="47">
        <v>9</v>
      </c>
      <c r="AP37">
        <f t="shared" si="25"/>
        <v>0</v>
      </c>
      <c r="AQ37">
        <f t="shared" si="26"/>
        <v>0</v>
      </c>
      <c r="AR37">
        <f t="shared" si="45"/>
        <v>0</v>
      </c>
      <c r="AS37">
        <f t="shared" si="27"/>
        <v>0</v>
      </c>
      <c r="AT37">
        <f t="shared" si="28"/>
        <v>0</v>
      </c>
      <c r="AU37">
        <f t="shared" si="29"/>
        <v>0</v>
      </c>
      <c r="AV37">
        <f t="shared" si="30"/>
        <v>0</v>
      </c>
      <c r="AW37">
        <f t="shared" si="31"/>
        <v>0</v>
      </c>
      <c r="AX37">
        <f t="shared" si="32"/>
        <v>0</v>
      </c>
      <c r="AY37">
        <f t="shared" si="33"/>
        <v>0</v>
      </c>
      <c r="AZ37" s="212">
        <v>9</v>
      </c>
      <c r="BA37">
        <f t="shared" si="34"/>
        <v>0</v>
      </c>
      <c r="BB37">
        <f t="shared" si="35"/>
        <v>0</v>
      </c>
      <c r="BC37">
        <f t="shared" si="36"/>
        <v>0</v>
      </c>
      <c r="BD37">
        <f t="shared" si="37"/>
        <v>0</v>
      </c>
      <c r="BE37">
        <f t="shared" si="38"/>
        <v>0</v>
      </c>
      <c r="BF37">
        <f t="shared" si="39"/>
        <v>0</v>
      </c>
      <c r="BG37">
        <f t="shared" si="40"/>
        <v>0</v>
      </c>
      <c r="BH37">
        <f t="shared" si="41"/>
        <v>0</v>
      </c>
      <c r="BI37">
        <f t="shared" si="42"/>
        <v>0</v>
      </c>
      <c r="BJ37">
        <f t="shared" si="43"/>
        <v>0</v>
      </c>
    </row>
    <row r="38" spans="1:62" ht="19.5" customHeight="1">
      <c r="A38" s="38"/>
      <c r="B38" s="43"/>
      <c r="C38" s="7"/>
      <c r="D38" s="7"/>
      <c r="E38" s="7"/>
      <c r="F38" s="7"/>
      <c r="G38" s="115"/>
      <c r="H38" s="116"/>
      <c r="I38" s="211"/>
      <c r="J38" s="118">
        <f t="shared" si="1"/>
        <v>0</v>
      </c>
      <c r="K38" s="38"/>
      <c r="L38" s="119">
        <f t="shared" si="2"/>
        <v>0</v>
      </c>
      <c r="M38" s="39"/>
      <c r="N38" s="39"/>
      <c r="O38" s="119">
        <f t="shared" si="3"/>
        <v>0</v>
      </c>
      <c r="P38" s="46">
        <v>4</v>
      </c>
      <c r="Q38">
        <f t="shared" si="4"/>
        <v>0</v>
      </c>
      <c r="R38">
        <f t="shared" si="5"/>
        <v>0</v>
      </c>
      <c r="S38">
        <f t="shared" si="6"/>
        <v>0</v>
      </c>
      <c r="T38">
        <f t="shared" si="7"/>
        <v>0</v>
      </c>
      <c r="U38">
        <f t="shared" si="8"/>
        <v>0</v>
      </c>
      <c r="V38">
        <f t="shared" si="9"/>
        <v>0</v>
      </c>
      <c r="W38" s="46">
        <v>10</v>
      </c>
      <c r="X38">
        <f t="shared" si="10"/>
        <v>0</v>
      </c>
      <c r="Y38">
        <f t="shared" si="11"/>
        <v>0</v>
      </c>
      <c r="Z38">
        <f t="shared" si="12"/>
        <v>0</v>
      </c>
      <c r="AA38">
        <f t="shared" si="13"/>
        <v>0</v>
      </c>
      <c r="AB38">
        <f t="shared" si="14"/>
        <v>0</v>
      </c>
      <c r="AC38">
        <f t="shared" si="15"/>
        <v>0</v>
      </c>
      <c r="AD38">
        <f t="shared" si="16"/>
        <v>0</v>
      </c>
      <c r="AE38">
        <f t="shared" si="17"/>
        <v>0</v>
      </c>
      <c r="AF38">
        <f t="shared" si="18"/>
        <v>0</v>
      </c>
      <c r="AG38">
        <f t="shared" si="19"/>
        <v>0</v>
      </c>
      <c r="AH38" s="46">
        <v>5</v>
      </c>
      <c r="AI38">
        <f t="shared" si="20"/>
        <v>0</v>
      </c>
      <c r="AJ38">
        <f t="shared" si="21"/>
        <v>0</v>
      </c>
      <c r="AK38">
        <f t="shared" si="22"/>
        <v>0</v>
      </c>
      <c r="AL38">
        <f t="shared" si="44"/>
        <v>0</v>
      </c>
      <c r="AM38">
        <f t="shared" si="23"/>
        <v>0</v>
      </c>
      <c r="AN38">
        <f t="shared" si="24"/>
        <v>0</v>
      </c>
      <c r="AO38" s="47">
        <v>9</v>
      </c>
      <c r="AP38">
        <f t="shared" si="25"/>
        <v>0</v>
      </c>
      <c r="AQ38">
        <f t="shared" si="26"/>
        <v>0</v>
      </c>
      <c r="AR38">
        <f t="shared" si="45"/>
        <v>0</v>
      </c>
      <c r="AS38">
        <f t="shared" si="27"/>
        <v>0</v>
      </c>
      <c r="AT38">
        <f t="shared" si="28"/>
        <v>0</v>
      </c>
      <c r="AU38">
        <f t="shared" si="29"/>
        <v>0</v>
      </c>
      <c r="AV38">
        <f t="shared" si="30"/>
        <v>0</v>
      </c>
      <c r="AW38">
        <f t="shared" si="31"/>
        <v>0</v>
      </c>
      <c r="AX38">
        <f t="shared" si="32"/>
        <v>0</v>
      </c>
      <c r="AY38">
        <f t="shared" si="33"/>
        <v>0</v>
      </c>
      <c r="AZ38" s="212">
        <v>9</v>
      </c>
      <c r="BA38">
        <f t="shared" si="34"/>
        <v>0</v>
      </c>
      <c r="BB38">
        <f t="shared" si="35"/>
        <v>0</v>
      </c>
      <c r="BC38">
        <f t="shared" si="36"/>
        <v>0</v>
      </c>
      <c r="BD38">
        <f t="shared" si="37"/>
        <v>0</v>
      </c>
      <c r="BE38">
        <f t="shared" si="38"/>
        <v>0</v>
      </c>
      <c r="BF38">
        <f t="shared" si="39"/>
        <v>0</v>
      </c>
      <c r="BG38">
        <f t="shared" si="40"/>
        <v>0</v>
      </c>
      <c r="BH38">
        <f t="shared" si="41"/>
        <v>0</v>
      </c>
      <c r="BI38">
        <f t="shared" si="42"/>
        <v>0</v>
      </c>
      <c r="BJ38">
        <f t="shared" si="43"/>
        <v>0</v>
      </c>
    </row>
    <row r="39" spans="1:62" ht="19.5" customHeight="1">
      <c r="A39" s="38"/>
      <c r="B39" s="43"/>
      <c r="C39" s="7"/>
      <c r="D39" s="7"/>
      <c r="E39" s="7"/>
      <c r="F39" s="7"/>
      <c r="G39" s="115"/>
      <c r="H39" s="116"/>
      <c r="I39" s="211"/>
      <c r="J39" s="118">
        <f t="shared" si="1"/>
        <v>0</v>
      </c>
      <c r="K39" s="38"/>
      <c r="L39" s="119">
        <f t="shared" si="2"/>
        <v>0</v>
      </c>
      <c r="M39" s="39"/>
      <c r="N39" s="39"/>
      <c r="O39" s="119">
        <f t="shared" si="3"/>
        <v>0</v>
      </c>
      <c r="P39" s="46">
        <v>4</v>
      </c>
      <c r="Q39">
        <f t="shared" si="4"/>
        <v>0</v>
      </c>
      <c r="R39">
        <f t="shared" si="5"/>
        <v>0</v>
      </c>
      <c r="S39">
        <f t="shared" si="6"/>
        <v>0</v>
      </c>
      <c r="T39">
        <f t="shared" si="7"/>
        <v>0</v>
      </c>
      <c r="U39">
        <f t="shared" si="8"/>
        <v>0</v>
      </c>
      <c r="V39">
        <f t="shared" si="9"/>
        <v>0</v>
      </c>
      <c r="W39" s="46">
        <v>10</v>
      </c>
      <c r="X39">
        <f t="shared" si="10"/>
        <v>0</v>
      </c>
      <c r="Y39">
        <f t="shared" si="11"/>
        <v>0</v>
      </c>
      <c r="Z39">
        <f t="shared" si="12"/>
        <v>0</v>
      </c>
      <c r="AA39">
        <f t="shared" si="13"/>
        <v>0</v>
      </c>
      <c r="AB39">
        <f t="shared" si="14"/>
        <v>0</v>
      </c>
      <c r="AC39">
        <f t="shared" si="15"/>
        <v>0</v>
      </c>
      <c r="AD39">
        <f t="shared" si="16"/>
        <v>0</v>
      </c>
      <c r="AE39">
        <f t="shared" si="17"/>
        <v>0</v>
      </c>
      <c r="AF39">
        <f t="shared" si="18"/>
        <v>0</v>
      </c>
      <c r="AG39">
        <f t="shared" si="19"/>
        <v>0</v>
      </c>
      <c r="AH39" s="46">
        <v>5</v>
      </c>
      <c r="AI39">
        <f t="shared" si="20"/>
        <v>0</v>
      </c>
      <c r="AJ39">
        <f t="shared" si="21"/>
        <v>0</v>
      </c>
      <c r="AK39">
        <f t="shared" si="22"/>
        <v>0</v>
      </c>
      <c r="AL39">
        <f t="shared" si="44"/>
        <v>0</v>
      </c>
      <c r="AM39">
        <f t="shared" si="23"/>
        <v>0</v>
      </c>
      <c r="AN39">
        <f t="shared" si="24"/>
        <v>0</v>
      </c>
      <c r="AO39" s="47">
        <v>8</v>
      </c>
      <c r="AP39">
        <f t="shared" si="25"/>
        <v>0</v>
      </c>
      <c r="AQ39">
        <f t="shared" si="26"/>
        <v>0</v>
      </c>
      <c r="AR39">
        <f t="shared" si="45"/>
        <v>0</v>
      </c>
      <c r="AS39">
        <f t="shared" si="27"/>
        <v>0</v>
      </c>
      <c r="AT39">
        <f t="shared" si="28"/>
        <v>0</v>
      </c>
      <c r="AU39">
        <f t="shared" si="29"/>
        <v>0</v>
      </c>
      <c r="AV39">
        <f t="shared" si="30"/>
        <v>0</v>
      </c>
      <c r="AW39">
        <f t="shared" si="31"/>
        <v>0</v>
      </c>
      <c r="AX39">
        <f t="shared" si="32"/>
        <v>0</v>
      </c>
      <c r="AY39">
        <f t="shared" si="33"/>
        <v>0</v>
      </c>
      <c r="AZ39" s="212">
        <v>9</v>
      </c>
      <c r="BA39">
        <f t="shared" si="34"/>
        <v>0</v>
      </c>
      <c r="BB39">
        <f t="shared" si="35"/>
        <v>0</v>
      </c>
      <c r="BC39">
        <f t="shared" si="36"/>
        <v>0</v>
      </c>
      <c r="BD39">
        <f t="shared" si="37"/>
        <v>0</v>
      </c>
      <c r="BE39">
        <f t="shared" si="38"/>
        <v>0</v>
      </c>
      <c r="BF39">
        <f t="shared" si="39"/>
        <v>0</v>
      </c>
      <c r="BG39">
        <f t="shared" si="40"/>
        <v>0</v>
      </c>
      <c r="BH39">
        <f t="shared" si="41"/>
        <v>0</v>
      </c>
      <c r="BI39">
        <f t="shared" si="42"/>
        <v>0</v>
      </c>
      <c r="BJ39">
        <f t="shared" si="43"/>
        <v>0</v>
      </c>
    </row>
    <row r="40" spans="1:62" ht="19.5" customHeight="1">
      <c r="A40" s="38"/>
      <c r="B40" s="43"/>
      <c r="C40" s="7"/>
      <c r="D40" s="7"/>
      <c r="E40" s="7"/>
      <c r="F40" s="7"/>
      <c r="G40" s="115"/>
      <c r="H40" s="116"/>
      <c r="I40" s="211"/>
      <c r="J40" s="118">
        <f t="shared" si="1"/>
        <v>0</v>
      </c>
      <c r="K40" s="38"/>
      <c r="L40" s="119">
        <f t="shared" si="2"/>
        <v>0</v>
      </c>
      <c r="M40" s="39"/>
      <c r="N40" s="39"/>
      <c r="O40" s="119">
        <f t="shared" si="3"/>
        <v>0</v>
      </c>
      <c r="P40" s="46">
        <v>4</v>
      </c>
      <c r="Q40">
        <f t="shared" si="4"/>
        <v>0</v>
      </c>
      <c r="R40">
        <f t="shared" si="5"/>
        <v>0</v>
      </c>
      <c r="S40">
        <f t="shared" si="6"/>
        <v>0</v>
      </c>
      <c r="T40">
        <f t="shared" si="7"/>
        <v>0</v>
      </c>
      <c r="U40">
        <f t="shared" si="8"/>
        <v>0</v>
      </c>
      <c r="V40">
        <f t="shared" si="9"/>
        <v>0</v>
      </c>
      <c r="W40" s="46">
        <v>10</v>
      </c>
      <c r="X40">
        <f t="shared" si="10"/>
        <v>0</v>
      </c>
      <c r="Y40">
        <f t="shared" si="11"/>
        <v>0</v>
      </c>
      <c r="Z40">
        <f t="shared" si="12"/>
        <v>0</v>
      </c>
      <c r="AA40">
        <f t="shared" si="13"/>
        <v>0</v>
      </c>
      <c r="AB40">
        <f t="shared" si="14"/>
        <v>0</v>
      </c>
      <c r="AC40">
        <f t="shared" si="15"/>
        <v>0</v>
      </c>
      <c r="AD40">
        <f t="shared" si="16"/>
        <v>0</v>
      </c>
      <c r="AE40">
        <f t="shared" si="17"/>
        <v>0</v>
      </c>
      <c r="AF40">
        <f t="shared" si="18"/>
        <v>0</v>
      </c>
      <c r="AG40">
        <f t="shared" si="19"/>
        <v>0</v>
      </c>
      <c r="AH40" s="46">
        <v>5</v>
      </c>
      <c r="AI40">
        <f t="shared" si="20"/>
        <v>0</v>
      </c>
      <c r="AJ40">
        <f t="shared" si="21"/>
        <v>0</v>
      </c>
      <c r="AK40">
        <f t="shared" si="22"/>
        <v>0</v>
      </c>
      <c r="AL40">
        <f t="shared" si="44"/>
        <v>0</v>
      </c>
      <c r="AM40">
        <f t="shared" si="23"/>
        <v>0</v>
      </c>
      <c r="AN40">
        <f t="shared" si="24"/>
        <v>0</v>
      </c>
      <c r="AO40" s="47">
        <v>9</v>
      </c>
      <c r="AP40">
        <f t="shared" si="25"/>
        <v>0</v>
      </c>
      <c r="AQ40">
        <f t="shared" si="26"/>
        <v>0</v>
      </c>
      <c r="AR40">
        <f t="shared" si="45"/>
        <v>0</v>
      </c>
      <c r="AS40">
        <f t="shared" si="27"/>
        <v>0</v>
      </c>
      <c r="AT40">
        <f t="shared" si="28"/>
        <v>0</v>
      </c>
      <c r="AU40">
        <f t="shared" si="29"/>
        <v>0</v>
      </c>
      <c r="AV40">
        <f t="shared" si="30"/>
        <v>0</v>
      </c>
      <c r="AW40">
        <f t="shared" si="31"/>
        <v>0</v>
      </c>
      <c r="AX40">
        <f t="shared" si="32"/>
        <v>0</v>
      </c>
      <c r="AY40">
        <f t="shared" si="33"/>
        <v>0</v>
      </c>
      <c r="AZ40" s="212">
        <v>9</v>
      </c>
      <c r="BA40">
        <f t="shared" si="34"/>
        <v>0</v>
      </c>
      <c r="BB40">
        <f t="shared" si="35"/>
        <v>0</v>
      </c>
      <c r="BC40">
        <f t="shared" si="36"/>
        <v>0</v>
      </c>
      <c r="BD40">
        <f t="shared" si="37"/>
        <v>0</v>
      </c>
      <c r="BE40">
        <f t="shared" si="38"/>
        <v>0</v>
      </c>
      <c r="BF40">
        <f t="shared" si="39"/>
        <v>0</v>
      </c>
      <c r="BG40">
        <f t="shared" si="40"/>
        <v>0</v>
      </c>
      <c r="BH40">
        <f t="shared" si="41"/>
        <v>0</v>
      </c>
      <c r="BI40">
        <f t="shared" si="42"/>
        <v>0</v>
      </c>
      <c r="BJ40">
        <f t="shared" si="43"/>
        <v>0</v>
      </c>
    </row>
    <row r="41" spans="1:62" ht="19.5" customHeight="1">
      <c r="A41" s="38"/>
      <c r="B41" s="43"/>
      <c r="C41" s="7"/>
      <c r="D41" s="7"/>
      <c r="E41" s="7"/>
      <c r="F41" s="7"/>
      <c r="G41" s="115"/>
      <c r="H41" s="116"/>
      <c r="I41" s="211"/>
      <c r="J41" s="118">
        <f t="shared" si="1"/>
        <v>0</v>
      </c>
      <c r="K41" s="38"/>
      <c r="L41" s="119">
        <f t="shared" si="2"/>
        <v>0</v>
      </c>
      <c r="M41" s="39"/>
      <c r="N41" s="39"/>
      <c r="O41" s="119">
        <f t="shared" si="3"/>
        <v>0</v>
      </c>
      <c r="P41" s="46">
        <v>4</v>
      </c>
      <c r="Q41">
        <f t="shared" si="4"/>
        <v>0</v>
      </c>
      <c r="R41">
        <f t="shared" si="5"/>
        <v>0</v>
      </c>
      <c r="S41">
        <f t="shared" si="6"/>
        <v>0</v>
      </c>
      <c r="T41">
        <f t="shared" si="7"/>
        <v>0</v>
      </c>
      <c r="U41">
        <f t="shared" si="8"/>
        <v>0</v>
      </c>
      <c r="V41">
        <f t="shared" si="9"/>
        <v>0</v>
      </c>
      <c r="W41" s="46">
        <v>10</v>
      </c>
      <c r="X41">
        <f t="shared" si="10"/>
        <v>0</v>
      </c>
      <c r="Y41">
        <f t="shared" si="11"/>
        <v>0</v>
      </c>
      <c r="Z41">
        <f t="shared" si="12"/>
        <v>0</v>
      </c>
      <c r="AA41">
        <f t="shared" si="13"/>
        <v>0</v>
      </c>
      <c r="AB41">
        <f t="shared" si="14"/>
        <v>0</v>
      </c>
      <c r="AC41">
        <f t="shared" si="15"/>
        <v>0</v>
      </c>
      <c r="AD41">
        <f t="shared" si="16"/>
        <v>0</v>
      </c>
      <c r="AE41">
        <f t="shared" si="17"/>
        <v>0</v>
      </c>
      <c r="AF41">
        <f t="shared" si="18"/>
        <v>0</v>
      </c>
      <c r="AG41">
        <f t="shared" si="19"/>
        <v>0</v>
      </c>
      <c r="AH41" s="46">
        <v>5</v>
      </c>
      <c r="AI41">
        <f t="shared" si="20"/>
        <v>0</v>
      </c>
      <c r="AJ41">
        <f t="shared" si="21"/>
        <v>0</v>
      </c>
      <c r="AK41">
        <f t="shared" si="22"/>
        <v>0</v>
      </c>
      <c r="AL41">
        <f t="shared" si="44"/>
        <v>0</v>
      </c>
      <c r="AM41">
        <f t="shared" si="23"/>
        <v>0</v>
      </c>
      <c r="AN41">
        <f t="shared" si="24"/>
        <v>0</v>
      </c>
      <c r="AO41" s="47">
        <v>9</v>
      </c>
      <c r="AP41">
        <f t="shared" si="25"/>
        <v>0</v>
      </c>
      <c r="AQ41">
        <f t="shared" si="26"/>
        <v>0</v>
      </c>
      <c r="AR41">
        <f t="shared" si="45"/>
        <v>0</v>
      </c>
      <c r="AS41">
        <f t="shared" si="27"/>
        <v>0</v>
      </c>
      <c r="AT41">
        <f t="shared" si="28"/>
        <v>0</v>
      </c>
      <c r="AU41">
        <f t="shared" si="29"/>
        <v>0</v>
      </c>
      <c r="AV41">
        <f t="shared" si="30"/>
        <v>0</v>
      </c>
      <c r="AW41">
        <f t="shared" si="31"/>
        <v>0</v>
      </c>
      <c r="AX41">
        <f t="shared" si="32"/>
        <v>0</v>
      </c>
      <c r="AY41">
        <f t="shared" si="33"/>
        <v>0</v>
      </c>
      <c r="AZ41" s="212">
        <v>9</v>
      </c>
      <c r="BA41">
        <f t="shared" si="34"/>
        <v>0</v>
      </c>
      <c r="BB41">
        <f t="shared" si="35"/>
        <v>0</v>
      </c>
      <c r="BC41">
        <f t="shared" si="36"/>
        <v>0</v>
      </c>
      <c r="BD41">
        <f t="shared" si="37"/>
        <v>0</v>
      </c>
      <c r="BE41">
        <f t="shared" si="38"/>
        <v>0</v>
      </c>
      <c r="BF41">
        <f t="shared" si="39"/>
        <v>0</v>
      </c>
      <c r="BG41">
        <f t="shared" si="40"/>
        <v>0</v>
      </c>
      <c r="BH41">
        <f t="shared" si="41"/>
        <v>0</v>
      </c>
      <c r="BI41">
        <f t="shared" si="42"/>
        <v>0</v>
      </c>
      <c r="BJ41">
        <f t="shared" si="43"/>
        <v>0</v>
      </c>
    </row>
    <row r="42" spans="1:62" ht="19.5" customHeight="1">
      <c r="A42" s="38"/>
      <c r="B42" s="43"/>
      <c r="C42" s="7"/>
      <c r="D42" s="7"/>
      <c r="E42" s="7"/>
      <c r="F42" s="7"/>
      <c r="G42" s="115"/>
      <c r="H42" s="116"/>
      <c r="I42" s="211"/>
      <c r="J42" s="118">
        <f t="shared" si="1"/>
        <v>0</v>
      </c>
      <c r="K42" s="38"/>
      <c r="L42" s="119">
        <f t="shared" si="2"/>
        <v>0</v>
      </c>
      <c r="M42" s="39"/>
      <c r="N42" s="39"/>
      <c r="O42" s="119">
        <f t="shared" si="3"/>
        <v>0</v>
      </c>
      <c r="P42" s="46">
        <v>4</v>
      </c>
      <c r="Q42">
        <f t="shared" si="4"/>
        <v>0</v>
      </c>
      <c r="R42">
        <f t="shared" si="5"/>
        <v>0</v>
      </c>
      <c r="S42">
        <f t="shared" si="6"/>
        <v>0</v>
      </c>
      <c r="T42">
        <f t="shared" si="7"/>
        <v>0</v>
      </c>
      <c r="U42">
        <f t="shared" si="8"/>
        <v>0</v>
      </c>
      <c r="V42">
        <f t="shared" si="9"/>
        <v>0</v>
      </c>
      <c r="W42" s="46">
        <v>10</v>
      </c>
      <c r="X42">
        <f t="shared" si="10"/>
        <v>0</v>
      </c>
      <c r="Y42">
        <f t="shared" si="11"/>
        <v>0</v>
      </c>
      <c r="Z42">
        <f t="shared" si="12"/>
        <v>0</v>
      </c>
      <c r="AA42">
        <f t="shared" si="13"/>
        <v>0</v>
      </c>
      <c r="AB42">
        <f t="shared" si="14"/>
        <v>0</v>
      </c>
      <c r="AC42">
        <f t="shared" si="15"/>
        <v>0</v>
      </c>
      <c r="AD42">
        <f t="shared" si="16"/>
        <v>0</v>
      </c>
      <c r="AE42">
        <f t="shared" si="17"/>
        <v>0</v>
      </c>
      <c r="AF42">
        <f t="shared" si="18"/>
        <v>0</v>
      </c>
      <c r="AG42">
        <f t="shared" si="19"/>
        <v>0</v>
      </c>
      <c r="AH42" s="46">
        <v>5</v>
      </c>
      <c r="AI42">
        <f t="shared" si="20"/>
        <v>0</v>
      </c>
      <c r="AJ42">
        <f t="shared" si="21"/>
        <v>0</v>
      </c>
      <c r="AK42">
        <f t="shared" si="22"/>
        <v>0</v>
      </c>
      <c r="AL42">
        <f t="shared" si="44"/>
        <v>0</v>
      </c>
      <c r="AM42">
        <f t="shared" si="23"/>
        <v>0</v>
      </c>
      <c r="AN42">
        <f t="shared" si="24"/>
        <v>0</v>
      </c>
      <c r="AO42" s="47">
        <v>9</v>
      </c>
      <c r="AP42">
        <f t="shared" si="25"/>
        <v>0</v>
      </c>
      <c r="AQ42">
        <f t="shared" si="26"/>
        <v>0</v>
      </c>
      <c r="AR42">
        <f t="shared" si="45"/>
        <v>0</v>
      </c>
      <c r="AS42">
        <f t="shared" si="27"/>
        <v>0</v>
      </c>
      <c r="AT42">
        <f t="shared" si="28"/>
        <v>0</v>
      </c>
      <c r="AU42">
        <f t="shared" si="29"/>
        <v>0</v>
      </c>
      <c r="AV42">
        <f t="shared" si="30"/>
        <v>0</v>
      </c>
      <c r="AW42">
        <f t="shared" si="31"/>
        <v>0</v>
      </c>
      <c r="AX42">
        <f t="shared" si="32"/>
        <v>0</v>
      </c>
      <c r="AY42">
        <f t="shared" si="33"/>
        <v>0</v>
      </c>
      <c r="AZ42" s="212">
        <v>9</v>
      </c>
      <c r="BA42">
        <f t="shared" si="34"/>
        <v>0</v>
      </c>
      <c r="BB42">
        <f t="shared" si="35"/>
        <v>0</v>
      </c>
      <c r="BC42">
        <f t="shared" si="36"/>
        <v>0</v>
      </c>
      <c r="BD42">
        <f t="shared" si="37"/>
        <v>0</v>
      </c>
      <c r="BE42">
        <f t="shared" si="38"/>
        <v>0</v>
      </c>
      <c r="BF42">
        <f t="shared" si="39"/>
        <v>0</v>
      </c>
      <c r="BG42">
        <f t="shared" si="40"/>
        <v>0</v>
      </c>
      <c r="BH42">
        <f t="shared" si="41"/>
        <v>0</v>
      </c>
      <c r="BI42">
        <f t="shared" si="42"/>
        <v>0</v>
      </c>
      <c r="BJ42">
        <f t="shared" si="43"/>
        <v>0</v>
      </c>
    </row>
    <row r="43" spans="1:62" ht="19.5" customHeight="1">
      <c r="A43" s="50"/>
      <c r="B43" s="43"/>
      <c r="C43" s="7"/>
      <c r="D43" s="7"/>
      <c r="E43" s="7"/>
      <c r="F43" s="7"/>
      <c r="G43" s="115"/>
      <c r="H43" s="116"/>
      <c r="I43" s="211"/>
      <c r="J43" s="118">
        <f t="shared" si="1"/>
        <v>0</v>
      </c>
      <c r="K43" s="38"/>
      <c r="L43" s="119">
        <f t="shared" si="2"/>
        <v>0</v>
      </c>
      <c r="M43" s="39"/>
      <c r="N43" s="39"/>
      <c r="O43" s="119">
        <f t="shared" si="3"/>
        <v>0</v>
      </c>
      <c r="P43" s="46">
        <v>1</v>
      </c>
      <c r="Q43">
        <f t="shared" si="4"/>
        <v>0</v>
      </c>
      <c r="R43">
        <f t="shared" si="5"/>
        <v>0</v>
      </c>
      <c r="S43">
        <f t="shared" si="6"/>
        <v>0</v>
      </c>
      <c r="T43">
        <f t="shared" si="7"/>
        <v>0</v>
      </c>
      <c r="U43">
        <f t="shared" si="8"/>
        <v>0</v>
      </c>
      <c r="V43">
        <f t="shared" si="9"/>
        <v>0</v>
      </c>
      <c r="W43" s="46">
        <v>10</v>
      </c>
      <c r="X43">
        <f t="shared" si="10"/>
        <v>0</v>
      </c>
      <c r="Y43">
        <f t="shared" si="11"/>
        <v>0</v>
      </c>
      <c r="Z43">
        <f t="shared" si="12"/>
        <v>0</v>
      </c>
      <c r="AA43">
        <f t="shared" si="13"/>
        <v>0</v>
      </c>
      <c r="AB43">
        <f t="shared" si="14"/>
        <v>0</v>
      </c>
      <c r="AC43">
        <f t="shared" si="15"/>
        <v>0</v>
      </c>
      <c r="AD43">
        <f t="shared" si="16"/>
        <v>0</v>
      </c>
      <c r="AE43">
        <f t="shared" si="17"/>
        <v>0</v>
      </c>
      <c r="AF43">
        <f t="shared" si="18"/>
        <v>0</v>
      </c>
      <c r="AG43">
        <f t="shared" si="19"/>
        <v>0</v>
      </c>
      <c r="AH43" s="46">
        <v>5</v>
      </c>
      <c r="AI43">
        <f t="shared" si="20"/>
        <v>0</v>
      </c>
      <c r="AJ43">
        <f t="shared" si="21"/>
        <v>0</v>
      </c>
      <c r="AK43">
        <f t="shared" si="22"/>
        <v>0</v>
      </c>
      <c r="AL43">
        <f t="shared" si="44"/>
        <v>0</v>
      </c>
      <c r="AM43">
        <f t="shared" si="23"/>
        <v>0</v>
      </c>
      <c r="AN43">
        <f t="shared" si="24"/>
        <v>0</v>
      </c>
      <c r="AO43" s="47">
        <v>9</v>
      </c>
      <c r="AP43">
        <f t="shared" si="25"/>
        <v>0</v>
      </c>
      <c r="AQ43">
        <f t="shared" si="26"/>
        <v>0</v>
      </c>
      <c r="AR43">
        <f t="shared" si="45"/>
        <v>0</v>
      </c>
      <c r="AS43">
        <f t="shared" si="27"/>
        <v>0</v>
      </c>
      <c r="AT43">
        <f t="shared" si="28"/>
        <v>0</v>
      </c>
      <c r="AU43">
        <f t="shared" si="29"/>
        <v>0</v>
      </c>
      <c r="AV43">
        <f t="shared" si="30"/>
        <v>0</v>
      </c>
      <c r="AW43">
        <f t="shared" si="31"/>
        <v>0</v>
      </c>
      <c r="AX43">
        <f t="shared" si="32"/>
        <v>0</v>
      </c>
      <c r="AY43">
        <f t="shared" si="33"/>
        <v>0</v>
      </c>
      <c r="AZ43" s="212">
        <v>9</v>
      </c>
      <c r="BA43">
        <f t="shared" si="34"/>
        <v>0</v>
      </c>
      <c r="BB43">
        <f t="shared" si="35"/>
        <v>0</v>
      </c>
      <c r="BC43">
        <f t="shared" si="36"/>
        <v>0</v>
      </c>
      <c r="BD43">
        <f t="shared" si="37"/>
        <v>0</v>
      </c>
      <c r="BE43">
        <f t="shared" si="38"/>
        <v>0</v>
      </c>
      <c r="BF43">
        <f t="shared" si="39"/>
        <v>0</v>
      </c>
      <c r="BG43">
        <f t="shared" si="40"/>
        <v>0</v>
      </c>
      <c r="BH43">
        <f t="shared" si="41"/>
        <v>0</v>
      </c>
      <c r="BI43">
        <f t="shared" si="42"/>
        <v>0</v>
      </c>
      <c r="BJ43">
        <f t="shared" si="43"/>
        <v>0</v>
      </c>
    </row>
    <row r="44" spans="1:62" ht="19.5" customHeight="1">
      <c r="A44" s="38"/>
      <c r="B44" s="43"/>
      <c r="C44" s="7"/>
      <c r="D44" s="7"/>
      <c r="E44" s="7"/>
      <c r="F44" s="7"/>
      <c r="G44" s="115"/>
      <c r="H44" s="116"/>
      <c r="I44" s="211"/>
      <c r="J44" s="118">
        <f t="shared" si="1"/>
        <v>0</v>
      </c>
      <c r="K44" s="38"/>
      <c r="L44" s="119">
        <f t="shared" si="2"/>
        <v>0</v>
      </c>
      <c r="M44" s="39"/>
      <c r="N44" s="39"/>
      <c r="O44" s="119">
        <f t="shared" si="3"/>
        <v>0</v>
      </c>
      <c r="P44" s="46">
        <v>1</v>
      </c>
      <c r="Q44">
        <f t="shared" si="4"/>
        <v>0</v>
      </c>
      <c r="R44">
        <f t="shared" si="5"/>
        <v>0</v>
      </c>
      <c r="S44">
        <f t="shared" si="6"/>
        <v>0</v>
      </c>
      <c r="T44">
        <f t="shared" si="7"/>
        <v>0</v>
      </c>
      <c r="U44">
        <f t="shared" si="8"/>
        <v>0</v>
      </c>
      <c r="V44">
        <f t="shared" si="9"/>
        <v>0</v>
      </c>
      <c r="W44" s="46">
        <v>10</v>
      </c>
      <c r="X44">
        <f t="shared" si="10"/>
        <v>0</v>
      </c>
      <c r="Y44">
        <f t="shared" si="11"/>
        <v>0</v>
      </c>
      <c r="Z44">
        <f t="shared" si="12"/>
        <v>0</v>
      </c>
      <c r="AA44">
        <f t="shared" si="13"/>
        <v>0</v>
      </c>
      <c r="AB44">
        <f t="shared" si="14"/>
        <v>0</v>
      </c>
      <c r="AC44">
        <f t="shared" si="15"/>
        <v>0</v>
      </c>
      <c r="AD44">
        <f t="shared" si="16"/>
        <v>0</v>
      </c>
      <c r="AE44">
        <f t="shared" si="17"/>
        <v>0</v>
      </c>
      <c r="AF44">
        <f t="shared" si="18"/>
        <v>0</v>
      </c>
      <c r="AG44">
        <f t="shared" si="19"/>
        <v>0</v>
      </c>
      <c r="AH44" s="46">
        <v>5</v>
      </c>
      <c r="AI44">
        <f t="shared" si="20"/>
        <v>0</v>
      </c>
      <c r="AJ44">
        <f t="shared" si="21"/>
        <v>0</v>
      </c>
      <c r="AK44">
        <f t="shared" si="22"/>
        <v>0</v>
      </c>
      <c r="AL44">
        <f t="shared" si="44"/>
        <v>0</v>
      </c>
      <c r="AM44">
        <f t="shared" si="23"/>
        <v>0</v>
      </c>
      <c r="AN44">
        <f t="shared" si="24"/>
        <v>0</v>
      </c>
      <c r="AO44" s="47">
        <v>9</v>
      </c>
      <c r="AP44">
        <f t="shared" si="25"/>
        <v>0</v>
      </c>
      <c r="AQ44">
        <f t="shared" si="26"/>
        <v>0</v>
      </c>
      <c r="AR44">
        <f t="shared" si="45"/>
        <v>0</v>
      </c>
      <c r="AS44">
        <f t="shared" si="27"/>
        <v>0</v>
      </c>
      <c r="AT44">
        <f t="shared" si="28"/>
        <v>0</v>
      </c>
      <c r="AU44">
        <f t="shared" si="29"/>
        <v>0</v>
      </c>
      <c r="AV44">
        <f t="shared" si="30"/>
        <v>0</v>
      </c>
      <c r="AW44">
        <f t="shared" si="31"/>
        <v>0</v>
      </c>
      <c r="AX44">
        <f t="shared" si="32"/>
        <v>0</v>
      </c>
      <c r="AY44">
        <f t="shared" si="33"/>
        <v>0</v>
      </c>
      <c r="AZ44" s="212">
        <v>9</v>
      </c>
      <c r="BA44">
        <f t="shared" si="34"/>
        <v>0</v>
      </c>
      <c r="BB44">
        <f t="shared" si="35"/>
        <v>0</v>
      </c>
      <c r="BC44">
        <f t="shared" si="36"/>
        <v>0</v>
      </c>
      <c r="BD44">
        <f t="shared" si="37"/>
        <v>0</v>
      </c>
      <c r="BE44">
        <f t="shared" si="38"/>
        <v>0</v>
      </c>
      <c r="BF44">
        <f t="shared" si="39"/>
        <v>0</v>
      </c>
      <c r="BG44">
        <f t="shared" si="40"/>
        <v>0</v>
      </c>
      <c r="BH44">
        <f t="shared" si="41"/>
        <v>0</v>
      </c>
      <c r="BI44">
        <f t="shared" si="42"/>
        <v>0</v>
      </c>
      <c r="BJ44">
        <f t="shared" si="43"/>
        <v>0</v>
      </c>
    </row>
    <row r="45" spans="1:62" ht="19.5" customHeight="1">
      <c r="A45" s="38"/>
      <c r="B45" s="43"/>
      <c r="C45" s="7"/>
      <c r="D45" s="7"/>
      <c r="E45" s="7"/>
      <c r="F45" s="7"/>
      <c r="G45" s="115"/>
      <c r="H45" s="116"/>
      <c r="I45" s="211"/>
      <c r="J45" s="118">
        <f t="shared" si="1"/>
        <v>0</v>
      </c>
      <c r="K45" s="38"/>
      <c r="L45" s="119">
        <f t="shared" si="2"/>
        <v>0</v>
      </c>
      <c r="M45" s="39"/>
      <c r="N45" s="39"/>
      <c r="O45" s="119">
        <f t="shared" si="3"/>
        <v>0</v>
      </c>
      <c r="P45" s="46">
        <v>1</v>
      </c>
      <c r="Q45">
        <f t="shared" si="4"/>
        <v>0</v>
      </c>
      <c r="R45">
        <f t="shared" si="5"/>
        <v>0</v>
      </c>
      <c r="S45">
        <f t="shared" si="6"/>
        <v>0</v>
      </c>
      <c r="T45">
        <f t="shared" si="7"/>
        <v>0</v>
      </c>
      <c r="U45">
        <f t="shared" si="8"/>
        <v>0</v>
      </c>
      <c r="V45">
        <f t="shared" si="9"/>
        <v>0</v>
      </c>
      <c r="W45" s="46">
        <v>10</v>
      </c>
      <c r="X45">
        <f t="shared" si="10"/>
        <v>0</v>
      </c>
      <c r="Y45">
        <f t="shared" si="11"/>
        <v>0</v>
      </c>
      <c r="Z45">
        <f t="shared" si="12"/>
        <v>0</v>
      </c>
      <c r="AA45">
        <f t="shared" si="13"/>
        <v>0</v>
      </c>
      <c r="AB45">
        <f t="shared" si="14"/>
        <v>0</v>
      </c>
      <c r="AC45">
        <f t="shared" si="15"/>
        <v>0</v>
      </c>
      <c r="AD45">
        <f t="shared" si="16"/>
        <v>0</v>
      </c>
      <c r="AE45">
        <f t="shared" si="17"/>
        <v>0</v>
      </c>
      <c r="AF45">
        <f t="shared" si="18"/>
        <v>0</v>
      </c>
      <c r="AG45">
        <f t="shared" si="19"/>
        <v>0</v>
      </c>
      <c r="AH45" s="46">
        <v>5</v>
      </c>
      <c r="AI45">
        <f t="shared" si="20"/>
        <v>0</v>
      </c>
      <c r="AJ45">
        <f t="shared" si="21"/>
        <v>0</v>
      </c>
      <c r="AK45">
        <f t="shared" si="22"/>
        <v>0</v>
      </c>
      <c r="AL45">
        <f t="shared" si="44"/>
        <v>0</v>
      </c>
      <c r="AM45">
        <f t="shared" si="23"/>
        <v>0</v>
      </c>
      <c r="AN45">
        <f t="shared" si="24"/>
        <v>0</v>
      </c>
      <c r="AO45" s="47">
        <v>9</v>
      </c>
      <c r="AP45">
        <f t="shared" si="25"/>
        <v>0</v>
      </c>
      <c r="AQ45">
        <f t="shared" si="26"/>
        <v>0</v>
      </c>
      <c r="AR45">
        <f t="shared" si="45"/>
        <v>0</v>
      </c>
      <c r="AS45">
        <f t="shared" si="27"/>
        <v>0</v>
      </c>
      <c r="AT45">
        <f t="shared" si="28"/>
        <v>0</v>
      </c>
      <c r="AU45">
        <f t="shared" si="29"/>
        <v>0</v>
      </c>
      <c r="AV45">
        <f t="shared" si="30"/>
        <v>0</v>
      </c>
      <c r="AW45">
        <f t="shared" si="31"/>
        <v>0</v>
      </c>
      <c r="AX45">
        <f t="shared" si="32"/>
        <v>0</v>
      </c>
      <c r="AY45">
        <f t="shared" si="33"/>
        <v>0</v>
      </c>
      <c r="AZ45" s="212">
        <v>9</v>
      </c>
      <c r="BA45">
        <f t="shared" si="34"/>
        <v>0</v>
      </c>
      <c r="BB45">
        <f t="shared" si="35"/>
        <v>0</v>
      </c>
      <c r="BC45">
        <f t="shared" si="36"/>
        <v>0</v>
      </c>
      <c r="BD45">
        <f t="shared" si="37"/>
        <v>0</v>
      </c>
      <c r="BE45">
        <f t="shared" si="38"/>
        <v>0</v>
      </c>
      <c r="BF45">
        <f t="shared" si="39"/>
        <v>0</v>
      </c>
      <c r="BG45">
        <f t="shared" si="40"/>
        <v>0</v>
      </c>
      <c r="BH45">
        <f t="shared" si="41"/>
        <v>0</v>
      </c>
      <c r="BI45">
        <f t="shared" si="42"/>
        <v>0</v>
      </c>
      <c r="BJ45">
        <f t="shared" si="43"/>
        <v>0</v>
      </c>
    </row>
    <row r="46" spans="1:62" ht="19.5" customHeight="1">
      <c r="A46" s="38"/>
      <c r="B46" s="43"/>
      <c r="C46" s="7"/>
      <c r="D46" s="7"/>
      <c r="E46" s="7"/>
      <c r="F46" s="7"/>
      <c r="G46" s="115"/>
      <c r="H46" s="116"/>
      <c r="I46" s="211"/>
      <c r="J46" s="118">
        <f t="shared" si="1"/>
        <v>0</v>
      </c>
      <c r="K46" s="38"/>
      <c r="L46" s="119">
        <f t="shared" si="2"/>
        <v>0</v>
      </c>
      <c r="M46" s="39"/>
      <c r="N46" s="39"/>
      <c r="O46" s="119">
        <f t="shared" si="3"/>
        <v>0</v>
      </c>
      <c r="P46" s="46">
        <v>1</v>
      </c>
      <c r="Q46">
        <f t="shared" si="4"/>
        <v>0</v>
      </c>
      <c r="R46">
        <f t="shared" si="5"/>
        <v>0</v>
      </c>
      <c r="S46">
        <f t="shared" si="6"/>
        <v>0</v>
      </c>
      <c r="T46">
        <f t="shared" si="7"/>
        <v>0</v>
      </c>
      <c r="U46">
        <f t="shared" si="8"/>
        <v>0</v>
      </c>
      <c r="V46">
        <f t="shared" si="9"/>
        <v>0</v>
      </c>
      <c r="W46" s="46">
        <v>10</v>
      </c>
      <c r="X46">
        <f t="shared" si="10"/>
        <v>0</v>
      </c>
      <c r="Y46">
        <f t="shared" si="11"/>
        <v>0</v>
      </c>
      <c r="Z46">
        <f t="shared" si="12"/>
        <v>0</v>
      </c>
      <c r="AA46">
        <f t="shared" si="13"/>
        <v>0</v>
      </c>
      <c r="AB46">
        <f t="shared" si="14"/>
        <v>0</v>
      </c>
      <c r="AC46">
        <f t="shared" si="15"/>
        <v>0</v>
      </c>
      <c r="AD46">
        <f t="shared" si="16"/>
        <v>0</v>
      </c>
      <c r="AE46">
        <f t="shared" si="17"/>
        <v>0</v>
      </c>
      <c r="AF46">
        <f t="shared" si="18"/>
        <v>0</v>
      </c>
      <c r="AG46">
        <f t="shared" si="19"/>
        <v>0</v>
      </c>
      <c r="AH46" s="46">
        <v>5</v>
      </c>
      <c r="AI46">
        <f t="shared" si="20"/>
        <v>0</v>
      </c>
      <c r="AJ46">
        <f t="shared" si="21"/>
        <v>0</v>
      </c>
      <c r="AK46">
        <f t="shared" si="22"/>
        <v>0</v>
      </c>
      <c r="AL46">
        <f t="shared" si="44"/>
        <v>0</v>
      </c>
      <c r="AM46">
        <f t="shared" si="23"/>
        <v>0</v>
      </c>
      <c r="AN46">
        <f t="shared" si="24"/>
        <v>0</v>
      </c>
      <c r="AO46" s="47">
        <v>9</v>
      </c>
      <c r="AP46">
        <f t="shared" si="25"/>
        <v>0</v>
      </c>
      <c r="AQ46">
        <f t="shared" si="26"/>
        <v>0</v>
      </c>
      <c r="AR46">
        <f t="shared" si="45"/>
        <v>0</v>
      </c>
      <c r="AS46">
        <f t="shared" si="27"/>
        <v>0</v>
      </c>
      <c r="AT46">
        <f t="shared" si="28"/>
        <v>0</v>
      </c>
      <c r="AU46">
        <f t="shared" si="29"/>
        <v>0</v>
      </c>
      <c r="AV46">
        <f t="shared" si="30"/>
        <v>0</v>
      </c>
      <c r="AW46">
        <f t="shared" si="31"/>
        <v>0</v>
      </c>
      <c r="AX46">
        <f t="shared" si="32"/>
        <v>0</v>
      </c>
      <c r="AY46">
        <f t="shared" si="33"/>
        <v>0</v>
      </c>
      <c r="AZ46" s="212">
        <v>9</v>
      </c>
      <c r="BA46">
        <f t="shared" si="34"/>
        <v>0</v>
      </c>
      <c r="BB46">
        <f t="shared" si="35"/>
        <v>0</v>
      </c>
      <c r="BC46">
        <f t="shared" si="36"/>
        <v>0</v>
      </c>
      <c r="BD46">
        <f t="shared" si="37"/>
        <v>0</v>
      </c>
      <c r="BE46">
        <f t="shared" si="38"/>
        <v>0</v>
      </c>
      <c r="BF46">
        <f t="shared" si="39"/>
        <v>0</v>
      </c>
      <c r="BG46">
        <f t="shared" si="40"/>
        <v>0</v>
      </c>
      <c r="BH46">
        <f t="shared" si="41"/>
        <v>0</v>
      </c>
      <c r="BI46">
        <f t="shared" si="42"/>
        <v>0</v>
      </c>
      <c r="BJ46">
        <f t="shared" si="43"/>
        <v>0</v>
      </c>
    </row>
    <row r="47" spans="1:62" ht="19.5" customHeight="1">
      <c r="A47" s="38"/>
      <c r="B47" s="43"/>
      <c r="C47" s="7"/>
      <c r="D47" s="7"/>
      <c r="E47" s="7"/>
      <c r="F47" s="7"/>
      <c r="G47" s="115"/>
      <c r="H47" s="116"/>
      <c r="I47" s="211"/>
      <c r="J47" s="118">
        <f aca="true" t="shared" si="46" ref="J47:J70">A47</f>
        <v>0</v>
      </c>
      <c r="K47" s="38"/>
      <c r="L47" s="119">
        <f aca="true" t="shared" si="47" ref="L47:L70">J47</f>
        <v>0</v>
      </c>
      <c r="M47" s="39"/>
      <c r="N47" s="39"/>
      <c r="O47" s="119">
        <f aca="true" t="shared" si="48" ref="O47:O69">B47*(1-M47*N47)</f>
        <v>0</v>
      </c>
      <c r="P47" s="46">
        <v>4</v>
      </c>
      <c r="Q47">
        <f aca="true" t="shared" si="49" ref="Q47:Q69">IF(P47=1,B47,0)</f>
        <v>0</v>
      </c>
      <c r="R47">
        <f aca="true" t="shared" si="50" ref="R47:R69">IF(P47=2,B47,0)</f>
        <v>0</v>
      </c>
      <c r="S47">
        <f aca="true" t="shared" si="51" ref="S47:S69">IF(P47=3,B47,0)</f>
        <v>0</v>
      </c>
      <c r="T47">
        <f aca="true" t="shared" si="52" ref="T47:T69">IF(P47=4,B47,0)</f>
        <v>0</v>
      </c>
      <c r="U47">
        <f aca="true" t="shared" si="53" ref="U47:U69">IF(P47=5,B47,0)</f>
        <v>0</v>
      </c>
      <c r="V47">
        <f aca="true" t="shared" si="54" ref="V47:V69">IF(P47=6,B47,0)</f>
        <v>0</v>
      </c>
      <c r="W47" s="46">
        <v>10</v>
      </c>
      <c r="X47">
        <f aca="true" t="shared" si="55" ref="X47:X69">IF($W47=1,1,0)*IF($X$12=TRUE,$O47,$B47)</f>
        <v>0</v>
      </c>
      <c r="Y47">
        <f aca="true" t="shared" si="56" ref="Y47:Y69">IF($W47=2,1,0)*IF($X$12=TRUE,$O47,$B47)</f>
        <v>0</v>
      </c>
      <c r="Z47">
        <f aca="true" t="shared" si="57" ref="Z47:Z69">IF($W47=3,1,0)*IF($X$12=TRUE,$O47,$B47)</f>
        <v>0</v>
      </c>
      <c r="AA47">
        <f aca="true" t="shared" si="58" ref="AA47:AA69">IF($W47=4,1,0)*IF($X$12=TRUE,$O47,$B47)</f>
        <v>0</v>
      </c>
      <c r="AB47">
        <f aca="true" t="shared" si="59" ref="AB47:AB69">IF($W47=5,1,0)*IF($X$12=TRUE,$O47,$B47)</f>
        <v>0</v>
      </c>
      <c r="AC47">
        <f aca="true" t="shared" si="60" ref="AC47:AC69">IF($W47=6,1,0)*IF($X$12=TRUE,$O47,$B47)</f>
        <v>0</v>
      </c>
      <c r="AD47">
        <f aca="true" t="shared" si="61" ref="AD47:AD69">IF($W47=7,1,0)*IF($X$12=TRUE,$O47,$B47)</f>
        <v>0</v>
      </c>
      <c r="AE47">
        <f aca="true" t="shared" si="62" ref="AE47:AE69">IF($W47=8,1,0)*IF($X$12=TRUE,$O47,$B47)</f>
        <v>0</v>
      </c>
      <c r="AF47">
        <f aca="true" t="shared" si="63" ref="AF47:AF69">IF($W47=9,1,0)*IF($X$12=TRUE,$O47,$B47)</f>
        <v>0</v>
      </c>
      <c r="AG47">
        <f aca="true" t="shared" si="64" ref="AG47:AG69">IF($W47=10,1,0)*IF($X$12=TRUE,$O47,$B47)</f>
        <v>0</v>
      </c>
      <c r="AH47" s="46">
        <v>5</v>
      </c>
      <c r="AI47">
        <f aca="true" t="shared" si="65" ref="AI47:AI69">IF(AH47=1,B47,0)</f>
        <v>0</v>
      </c>
      <c r="AJ47">
        <f aca="true" t="shared" si="66" ref="AJ47:AJ69">IF(AH47=2,B47,0)</f>
        <v>0</v>
      </c>
      <c r="AK47">
        <f aca="true" t="shared" si="67" ref="AK47:AK69">IF(AH47=3,B47,0)</f>
        <v>0</v>
      </c>
      <c r="AL47">
        <f t="shared" si="44"/>
        <v>0</v>
      </c>
      <c r="AM47">
        <f aca="true" t="shared" si="68" ref="AM47:AM69">IF($AH47=5,$B47,0)</f>
        <v>0</v>
      </c>
      <c r="AN47">
        <f aca="true" t="shared" si="69" ref="AN47:AN69">IF($AH47=6,$B47,0)</f>
        <v>0</v>
      </c>
      <c r="AO47" s="47">
        <v>9</v>
      </c>
      <c r="AP47">
        <f aca="true" t="shared" si="70" ref="AP47:AP69">IF(AO47=1,B47,0)</f>
        <v>0</v>
      </c>
      <c r="AQ47">
        <f aca="true" t="shared" si="71" ref="AQ47:AQ69">IF(AO47=2,B47,0)</f>
        <v>0</v>
      </c>
      <c r="AR47">
        <f t="shared" si="45"/>
        <v>0</v>
      </c>
      <c r="AS47">
        <f aca="true" t="shared" si="72" ref="AS47:AS69">IF($AO47=4,$B47,0)</f>
        <v>0</v>
      </c>
      <c r="AT47">
        <f aca="true" t="shared" si="73" ref="AT47:AT69">IF($AO47=5,$B47,0)</f>
        <v>0</v>
      </c>
      <c r="AU47">
        <f aca="true" t="shared" si="74" ref="AU47:AU69">IF($AO47=6,$B47,0)</f>
        <v>0</v>
      </c>
      <c r="AV47">
        <f aca="true" t="shared" si="75" ref="AV47:AV69">IF($AO47=7,$B47,0)</f>
        <v>0</v>
      </c>
      <c r="AW47">
        <f aca="true" t="shared" si="76" ref="AW47:AW69">IF($AO47=8,$B47,0)</f>
        <v>0</v>
      </c>
      <c r="AX47">
        <f aca="true" t="shared" si="77" ref="AX47:AX69">IF($AO47=9,$B47,0)</f>
        <v>0</v>
      </c>
      <c r="AY47">
        <f aca="true" t="shared" si="78" ref="AY47:AY69">IF($AO47=10,$B47,0)</f>
        <v>0</v>
      </c>
      <c r="AZ47" s="212">
        <v>9</v>
      </c>
      <c r="BA47">
        <f aca="true" t="shared" si="79" ref="BA47:BA69">IF($AZ47=1,$B47,0)</f>
        <v>0</v>
      </c>
      <c r="BB47">
        <f aca="true" t="shared" si="80" ref="BB47:BB69">IF($AZ47=2,$B47,0)</f>
        <v>0</v>
      </c>
      <c r="BC47">
        <f aca="true" t="shared" si="81" ref="BC47:BC69">IF($AZ47=3,$B47,0)</f>
        <v>0</v>
      </c>
      <c r="BD47">
        <f aca="true" t="shared" si="82" ref="BD47:BD69">IF($AZ47=4,$B47,0)</f>
        <v>0</v>
      </c>
      <c r="BE47">
        <f aca="true" t="shared" si="83" ref="BE47:BE69">IF($AZ47=5,$B47,0)</f>
        <v>0</v>
      </c>
      <c r="BF47">
        <f aca="true" t="shared" si="84" ref="BF47:BF69">IF($AZ47=6,$B47,0)</f>
        <v>0</v>
      </c>
      <c r="BG47">
        <f aca="true" t="shared" si="85" ref="BG47:BG69">IF($AZ47=7,$B47,0)</f>
        <v>0</v>
      </c>
      <c r="BH47">
        <f aca="true" t="shared" si="86" ref="BH47:BH69">IF($AZ47=8,$B47,0)</f>
        <v>0</v>
      </c>
      <c r="BI47">
        <f aca="true" t="shared" si="87" ref="BI47:BI69">IF($AZ47=9,$B47,0)</f>
        <v>0</v>
      </c>
      <c r="BJ47">
        <f aca="true" t="shared" si="88" ref="BJ47:BJ69">IF($AZ47=10,$B47,0)</f>
        <v>0</v>
      </c>
    </row>
    <row r="48" spans="1:62" ht="19.5" customHeight="1">
      <c r="A48" s="38"/>
      <c r="B48" s="43"/>
      <c r="C48" s="7"/>
      <c r="D48" s="7"/>
      <c r="E48" s="7"/>
      <c r="F48" s="7"/>
      <c r="G48" s="115"/>
      <c r="H48" s="116"/>
      <c r="I48" s="211"/>
      <c r="J48" s="118">
        <f t="shared" si="46"/>
        <v>0</v>
      </c>
      <c r="K48" s="38"/>
      <c r="L48" s="119">
        <f t="shared" si="47"/>
        <v>0</v>
      </c>
      <c r="M48" s="39"/>
      <c r="N48" s="39"/>
      <c r="O48" s="119">
        <f t="shared" si="48"/>
        <v>0</v>
      </c>
      <c r="P48" s="46">
        <v>1</v>
      </c>
      <c r="Q48">
        <f t="shared" si="49"/>
        <v>0</v>
      </c>
      <c r="R48">
        <f t="shared" si="50"/>
        <v>0</v>
      </c>
      <c r="S48">
        <f t="shared" si="51"/>
        <v>0</v>
      </c>
      <c r="T48">
        <f t="shared" si="52"/>
        <v>0</v>
      </c>
      <c r="U48">
        <f t="shared" si="53"/>
        <v>0</v>
      </c>
      <c r="V48">
        <f t="shared" si="54"/>
        <v>0</v>
      </c>
      <c r="W48" s="46">
        <v>10</v>
      </c>
      <c r="X48">
        <f t="shared" si="55"/>
        <v>0</v>
      </c>
      <c r="Y48">
        <f t="shared" si="56"/>
        <v>0</v>
      </c>
      <c r="Z48">
        <f t="shared" si="57"/>
        <v>0</v>
      </c>
      <c r="AA48">
        <f t="shared" si="58"/>
        <v>0</v>
      </c>
      <c r="AB48">
        <f t="shared" si="59"/>
        <v>0</v>
      </c>
      <c r="AC48">
        <f t="shared" si="60"/>
        <v>0</v>
      </c>
      <c r="AD48">
        <f t="shared" si="61"/>
        <v>0</v>
      </c>
      <c r="AE48">
        <f t="shared" si="62"/>
        <v>0</v>
      </c>
      <c r="AF48">
        <f t="shared" si="63"/>
        <v>0</v>
      </c>
      <c r="AG48">
        <f t="shared" si="64"/>
        <v>0</v>
      </c>
      <c r="AH48" s="46">
        <v>5</v>
      </c>
      <c r="AI48">
        <f t="shared" si="65"/>
        <v>0</v>
      </c>
      <c r="AJ48">
        <f t="shared" si="66"/>
        <v>0</v>
      </c>
      <c r="AK48">
        <f t="shared" si="67"/>
        <v>0</v>
      </c>
      <c r="AL48">
        <f aca="true" t="shared" si="89" ref="AL48:AL69">IF(AH48=4,B48,0)</f>
        <v>0</v>
      </c>
      <c r="AM48">
        <f t="shared" si="68"/>
        <v>0</v>
      </c>
      <c r="AN48">
        <f t="shared" si="69"/>
        <v>0</v>
      </c>
      <c r="AO48" s="47">
        <v>8</v>
      </c>
      <c r="AP48">
        <f t="shared" si="70"/>
        <v>0</v>
      </c>
      <c r="AQ48">
        <f t="shared" si="71"/>
        <v>0</v>
      </c>
      <c r="AR48">
        <f aca="true" t="shared" si="90" ref="AR48:AR69">IF(AO48=3,B48,0)</f>
        <v>0</v>
      </c>
      <c r="AS48">
        <f t="shared" si="72"/>
        <v>0</v>
      </c>
      <c r="AT48">
        <f t="shared" si="73"/>
        <v>0</v>
      </c>
      <c r="AU48">
        <f t="shared" si="74"/>
        <v>0</v>
      </c>
      <c r="AV48">
        <f t="shared" si="75"/>
        <v>0</v>
      </c>
      <c r="AW48">
        <f t="shared" si="76"/>
        <v>0</v>
      </c>
      <c r="AX48">
        <f t="shared" si="77"/>
        <v>0</v>
      </c>
      <c r="AY48">
        <f t="shared" si="78"/>
        <v>0</v>
      </c>
      <c r="AZ48" s="212">
        <v>9</v>
      </c>
      <c r="BA48">
        <f t="shared" si="79"/>
        <v>0</v>
      </c>
      <c r="BB48">
        <f t="shared" si="80"/>
        <v>0</v>
      </c>
      <c r="BC48">
        <f t="shared" si="81"/>
        <v>0</v>
      </c>
      <c r="BD48">
        <f t="shared" si="82"/>
        <v>0</v>
      </c>
      <c r="BE48">
        <f t="shared" si="83"/>
        <v>0</v>
      </c>
      <c r="BF48">
        <f t="shared" si="84"/>
        <v>0</v>
      </c>
      <c r="BG48">
        <f t="shared" si="85"/>
        <v>0</v>
      </c>
      <c r="BH48">
        <f t="shared" si="86"/>
        <v>0</v>
      </c>
      <c r="BI48">
        <f t="shared" si="87"/>
        <v>0</v>
      </c>
      <c r="BJ48">
        <f t="shared" si="88"/>
        <v>0</v>
      </c>
    </row>
    <row r="49" spans="1:62" ht="19.5" customHeight="1">
      <c r="A49" s="38"/>
      <c r="B49" s="43"/>
      <c r="C49" s="7"/>
      <c r="D49" s="7"/>
      <c r="E49" s="7"/>
      <c r="F49" s="7"/>
      <c r="G49" s="115"/>
      <c r="H49" s="116"/>
      <c r="I49" s="211"/>
      <c r="J49" s="118">
        <f t="shared" si="46"/>
        <v>0</v>
      </c>
      <c r="K49" s="38"/>
      <c r="L49" s="119">
        <f t="shared" si="47"/>
        <v>0</v>
      </c>
      <c r="M49" s="39"/>
      <c r="N49" s="39"/>
      <c r="O49" s="119">
        <f t="shared" si="48"/>
        <v>0</v>
      </c>
      <c r="P49" s="46">
        <v>1</v>
      </c>
      <c r="Q49">
        <f t="shared" si="49"/>
        <v>0</v>
      </c>
      <c r="R49">
        <f t="shared" si="50"/>
        <v>0</v>
      </c>
      <c r="S49">
        <f t="shared" si="51"/>
        <v>0</v>
      </c>
      <c r="T49">
        <f t="shared" si="52"/>
        <v>0</v>
      </c>
      <c r="U49">
        <f t="shared" si="53"/>
        <v>0</v>
      </c>
      <c r="V49">
        <f t="shared" si="54"/>
        <v>0</v>
      </c>
      <c r="W49" s="46">
        <v>10</v>
      </c>
      <c r="X49">
        <f t="shared" si="55"/>
        <v>0</v>
      </c>
      <c r="Y49">
        <f t="shared" si="56"/>
        <v>0</v>
      </c>
      <c r="Z49">
        <f t="shared" si="57"/>
        <v>0</v>
      </c>
      <c r="AA49">
        <f t="shared" si="58"/>
        <v>0</v>
      </c>
      <c r="AB49">
        <f t="shared" si="59"/>
        <v>0</v>
      </c>
      <c r="AC49">
        <f t="shared" si="60"/>
        <v>0</v>
      </c>
      <c r="AD49">
        <f t="shared" si="61"/>
        <v>0</v>
      </c>
      <c r="AE49">
        <f t="shared" si="62"/>
        <v>0</v>
      </c>
      <c r="AF49">
        <f t="shared" si="63"/>
        <v>0</v>
      </c>
      <c r="AG49">
        <f t="shared" si="64"/>
        <v>0</v>
      </c>
      <c r="AH49" s="46">
        <v>5</v>
      </c>
      <c r="AI49">
        <f t="shared" si="65"/>
        <v>0</v>
      </c>
      <c r="AJ49">
        <f t="shared" si="66"/>
        <v>0</v>
      </c>
      <c r="AK49">
        <f t="shared" si="67"/>
        <v>0</v>
      </c>
      <c r="AL49">
        <f t="shared" si="89"/>
        <v>0</v>
      </c>
      <c r="AM49">
        <f t="shared" si="68"/>
        <v>0</v>
      </c>
      <c r="AN49">
        <f t="shared" si="69"/>
        <v>0</v>
      </c>
      <c r="AO49" s="47">
        <v>9</v>
      </c>
      <c r="AP49">
        <f t="shared" si="70"/>
        <v>0</v>
      </c>
      <c r="AQ49">
        <f t="shared" si="71"/>
        <v>0</v>
      </c>
      <c r="AR49">
        <f t="shared" si="90"/>
        <v>0</v>
      </c>
      <c r="AS49">
        <f t="shared" si="72"/>
        <v>0</v>
      </c>
      <c r="AT49">
        <f t="shared" si="73"/>
        <v>0</v>
      </c>
      <c r="AU49">
        <f t="shared" si="74"/>
        <v>0</v>
      </c>
      <c r="AV49">
        <f t="shared" si="75"/>
        <v>0</v>
      </c>
      <c r="AW49">
        <f t="shared" si="76"/>
        <v>0</v>
      </c>
      <c r="AX49">
        <f t="shared" si="77"/>
        <v>0</v>
      </c>
      <c r="AY49">
        <f t="shared" si="78"/>
        <v>0</v>
      </c>
      <c r="AZ49" s="212">
        <v>9</v>
      </c>
      <c r="BA49">
        <f t="shared" si="79"/>
        <v>0</v>
      </c>
      <c r="BB49">
        <f t="shared" si="80"/>
        <v>0</v>
      </c>
      <c r="BC49">
        <f t="shared" si="81"/>
        <v>0</v>
      </c>
      <c r="BD49">
        <f t="shared" si="82"/>
        <v>0</v>
      </c>
      <c r="BE49">
        <f t="shared" si="83"/>
        <v>0</v>
      </c>
      <c r="BF49">
        <f t="shared" si="84"/>
        <v>0</v>
      </c>
      <c r="BG49">
        <f t="shared" si="85"/>
        <v>0</v>
      </c>
      <c r="BH49">
        <f t="shared" si="86"/>
        <v>0</v>
      </c>
      <c r="BI49">
        <f t="shared" si="87"/>
        <v>0</v>
      </c>
      <c r="BJ49">
        <f t="shared" si="88"/>
        <v>0</v>
      </c>
    </row>
    <row r="50" spans="1:62" ht="19.5" customHeight="1">
      <c r="A50" s="38"/>
      <c r="B50" s="43"/>
      <c r="C50" s="7"/>
      <c r="D50" s="7"/>
      <c r="E50" s="7"/>
      <c r="F50" s="7"/>
      <c r="G50" s="115"/>
      <c r="H50" s="116"/>
      <c r="I50" s="211"/>
      <c r="J50" s="118">
        <f t="shared" si="46"/>
        <v>0</v>
      </c>
      <c r="K50" s="38"/>
      <c r="L50" s="119">
        <f t="shared" si="47"/>
        <v>0</v>
      </c>
      <c r="M50" s="39"/>
      <c r="N50" s="39"/>
      <c r="O50" s="119">
        <f t="shared" si="48"/>
        <v>0</v>
      </c>
      <c r="P50" s="46">
        <v>4</v>
      </c>
      <c r="Q50">
        <f t="shared" si="49"/>
        <v>0</v>
      </c>
      <c r="R50">
        <f t="shared" si="50"/>
        <v>0</v>
      </c>
      <c r="S50">
        <f t="shared" si="51"/>
        <v>0</v>
      </c>
      <c r="T50">
        <f t="shared" si="52"/>
        <v>0</v>
      </c>
      <c r="U50">
        <f t="shared" si="53"/>
        <v>0</v>
      </c>
      <c r="V50">
        <f t="shared" si="54"/>
        <v>0</v>
      </c>
      <c r="W50" s="46">
        <v>10</v>
      </c>
      <c r="X50">
        <f t="shared" si="55"/>
        <v>0</v>
      </c>
      <c r="Y50">
        <f t="shared" si="56"/>
        <v>0</v>
      </c>
      <c r="Z50">
        <f t="shared" si="57"/>
        <v>0</v>
      </c>
      <c r="AA50">
        <f t="shared" si="58"/>
        <v>0</v>
      </c>
      <c r="AB50">
        <f t="shared" si="59"/>
        <v>0</v>
      </c>
      <c r="AC50">
        <f t="shared" si="60"/>
        <v>0</v>
      </c>
      <c r="AD50">
        <f t="shared" si="61"/>
        <v>0</v>
      </c>
      <c r="AE50">
        <f t="shared" si="62"/>
        <v>0</v>
      </c>
      <c r="AF50">
        <f t="shared" si="63"/>
        <v>0</v>
      </c>
      <c r="AG50">
        <f t="shared" si="64"/>
        <v>0</v>
      </c>
      <c r="AH50" s="46">
        <v>5</v>
      </c>
      <c r="AI50">
        <f t="shared" si="65"/>
        <v>0</v>
      </c>
      <c r="AJ50">
        <f t="shared" si="66"/>
        <v>0</v>
      </c>
      <c r="AK50">
        <f t="shared" si="67"/>
        <v>0</v>
      </c>
      <c r="AL50">
        <f t="shared" si="89"/>
        <v>0</v>
      </c>
      <c r="AM50">
        <f t="shared" si="68"/>
        <v>0</v>
      </c>
      <c r="AN50">
        <f t="shared" si="69"/>
        <v>0</v>
      </c>
      <c r="AO50" s="47">
        <v>9</v>
      </c>
      <c r="AP50">
        <f t="shared" si="70"/>
        <v>0</v>
      </c>
      <c r="AQ50">
        <f t="shared" si="71"/>
        <v>0</v>
      </c>
      <c r="AR50">
        <f t="shared" si="90"/>
        <v>0</v>
      </c>
      <c r="AS50">
        <f t="shared" si="72"/>
        <v>0</v>
      </c>
      <c r="AT50">
        <f t="shared" si="73"/>
        <v>0</v>
      </c>
      <c r="AU50">
        <f t="shared" si="74"/>
        <v>0</v>
      </c>
      <c r="AV50">
        <f t="shared" si="75"/>
        <v>0</v>
      </c>
      <c r="AW50">
        <f t="shared" si="76"/>
        <v>0</v>
      </c>
      <c r="AX50">
        <f t="shared" si="77"/>
        <v>0</v>
      </c>
      <c r="AY50">
        <f t="shared" si="78"/>
        <v>0</v>
      </c>
      <c r="AZ50" s="212">
        <v>9</v>
      </c>
      <c r="BA50">
        <f t="shared" si="79"/>
        <v>0</v>
      </c>
      <c r="BB50">
        <f t="shared" si="80"/>
        <v>0</v>
      </c>
      <c r="BC50">
        <f t="shared" si="81"/>
        <v>0</v>
      </c>
      <c r="BD50">
        <f t="shared" si="82"/>
        <v>0</v>
      </c>
      <c r="BE50">
        <f t="shared" si="83"/>
        <v>0</v>
      </c>
      <c r="BF50">
        <f t="shared" si="84"/>
        <v>0</v>
      </c>
      <c r="BG50">
        <f t="shared" si="85"/>
        <v>0</v>
      </c>
      <c r="BH50">
        <f t="shared" si="86"/>
        <v>0</v>
      </c>
      <c r="BI50">
        <f t="shared" si="87"/>
        <v>0</v>
      </c>
      <c r="BJ50">
        <f t="shared" si="88"/>
        <v>0</v>
      </c>
    </row>
    <row r="51" spans="1:62" ht="19.5" customHeight="1">
      <c r="A51" s="38"/>
      <c r="B51" s="43"/>
      <c r="C51" s="7"/>
      <c r="D51" s="7"/>
      <c r="E51" s="7"/>
      <c r="F51" s="7"/>
      <c r="G51" s="115"/>
      <c r="H51" s="116"/>
      <c r="I51" s="211"/>
      <c r="J51" s="118">
        <f t="shared" si="46"/>
        <v>0</v>
      </c>
      <c r="K51" s="38"/>
      <c r="L51" s="119">
        <f t="shared" si="47"/>
        <v>0</v>
      </c>
      <c r="M51" s="39"/>
      <c r="N51" s="39"/>
      <c r="O51" s="119">
        <f t="shared" si="48"/>
        <v>0</v>
      </c>
      <c r="P51" s="46">
        <v>4</v>
      </c>
      <c r="Q51">
        <f t="shared" si="49"/>
        <v>0</v>
      </c>
      <c r="R51">
        <f t="shared" si="50"/>
        <v>0</v>
      </c>
      <c r="S51">
        <f t="shared" si="51"/>
        <v>0</v>
      </c>
      <c r="T51">
        <f t="shared" si="52"/>
        <v>0</v>
      </c>
      <c r="U51">
        <f t="shared" si="53"/>
        <v>0</v>
      </c>
      <c r="V51">
        <f t="shared" si="54"/>
        <v>0</v>
      </c>
      <c r="W51" s="46">
        <v>10</v>
      </c>
      <c r="X51">
        <f t="shared" si="55"/>
        <v>0</v>
      </c>
      <c r="Y51">
        <f t="shared" si="56"/>
        <v>0</v>
      </c>
      <c r="Z51">
        <f t="shared" si="57"/>
        <v>0</v>
      </c>
      <c r="AA51">
        <f t="shared" si="58"/>
        <v>0</v>
      </c>
      <c r="AB51">
        <f t="shared" si="59"/>
        <v>0</v>
      </c>
      <c r="AC51">
        <f t="shared" si="60"/>
        <v>0</v>
      </c>
      <c r="AD51">
        <f t="shared" si="61"/>
        <v>0</v>
      </c>
      <c r="AE51">
        <f t="shared" si="62"/>
        <v>0</v>
      </c>
      <c r="AF51">
        <f t="shared" si="63"/>
        <v>0</v>
      </c>
      <c r="AG51">
        <f t="shared" si="64"/>
        <v>0</v>
      </c>
      <c r="AH51" s="46">
        <v>5</v>
      </c>
      <c r="AI51">
        <f t="shared" si="65"/>
        <v>0</v>
      </c>
      <c r="AJ51">
        <f t="shared" si="66"/>
        <v>0</v>
      </c>
      <c r="AK51">
        <f t="shared" si="67"/>
        <v>0</v>
      </c>
      <c r="AL51">
        <f t="shared" si="89"/>
        <v>0</v>
      </c>
      <c r="AM51">
        <f t="shared" si="68"/>
        <v>0</v>
      </c>
      <c r="AN51">
        <f t="shared" si="69"/>
        <v>0</v>
      </c>
      <c r="AO51" s="47">
        <v>9</v>
      </c>
      <c r="AP51">
        <f t="shared" si="70"/>
        <v>0</v>
      </c>
      <c r="AQ51">
        <f t="shared" si="71"/>
        <v>0</v>
      </c>
      <c r="AR51">
        <f t="shared" si="90"/>
        <v>0</v>
      </c>
      <c r="AS51">
        <f t="shared" si="72"/>
        <v>0</v>
      </c>
      <c r="AT51">
        <f t="shared" si="73"/>
        <v>0</v>
      </c>
      <c r="AU51">
        <f t="shared" si="74"/>
        <v>0</v>
      </c>
      <c r="AV51">
        <f t="shared" si="75"/>
        <v>0</v>
      </c>
      <c r="AW51">
        <f t="shared" si="76"/>
        <v>0</v>
      </c>
      <c r="AX51">
        <f t="shared" si="77"/>
        <v>0</v>
      </c>
      <c r="AY51">
        <f t="shared" si="78"/>
        <v>0</v>
      </c>
      <c r="AZ51" s="212">
        <v>9</v>
      </c>
      <c r="BA51">
        <f t="shared" si="79"/>
        <v>0</v>
      </c>
      <c r="BB51">
        <f t="shared" si="80"/>
        <v>0</v>
      </c>
      <c r="BC51">
        <f t="shared" si="81"/>
        <v>0</v>
      </c>
      <c r="BD51">
        <f t="shared" si="82"/>
        <v>0</v>
      </c>
      <c r="BE51">
        <f t="shared" si="83"/>
        <v>0</v>
      </c>
      <c r="BF51">
        <f t="shared" si="84"/>
        <v>0</v>
      </c>
      <c r="BG51">
        <f t="shared" si="85"/>
        <v>0</v>
      </c>
      <c r="BH51">
        <f t="shared" si="86"/>
        <v>0</v>
      </c>
      <c r="BI51">
        <f t="shared" si="87"/>
        <v>0</v>
      </c>
      <c r="BJ51">
        <f t="shared" si="88"/>
        <v>0</v>
      </c>
    </row>
    <row r="52" spans="1:62" ht="19.5" customHeight="1">
      <c r="A52" s="38"/>
      <c r="B52" s="43"/>
      <c r="C52" s="7"/>
      <c r="D52" s="7"/>
      <c r="E52" s="7"/>
      <c r="F52" s="7"/>
      <c r="G52" s="115"/>
      <c r="H52" s="116"/>
      <c r="I52" s="211"/>
      <c r="J52" s="118">
        <f t="shared" si="46"/>
        <v>0</v>
      </c>
      <c r="K52" s="38"/>
      <c r="L52" s="119">
        <f t="shared" si="47"/>
        <v>0</v>
      </c>
      <c r="M52" s="39"/>
      <c r="N52" s="39"/>
      <c r="O52" s="119">
        <f t="shared" si="48"/>
        <v>0</v>
      </c>
      <c r="P52" s="46">
        <v>4</v>
      </c>
      <c r="Q52">
        <f t="shared" si="49"/>
        <v>0</v>
      </c>
      <c r="R52">
        <f t="shared" si="50"/>
        <v>0</v>
      </c>
      <c r="S52">
        <f t="shared" si="51"/>
        <v>0</v>
      </c>
      <c r="T52">
        <f t="shared" si="52"/>
        <v>0</v>
      </c>
      <c r="U52">
        <f t="shared" si="53"/>
        <v>0</v>
      </c>
      <c r="V52">
        <f t="shared" si="54"/>
        <v>0</v>
      </c>
      <c r="W52" s="46">
        <v>10</v>
      </c>
      <c r="X52">
        <f t="shared" si="55"/>
        <v>0</v>
      </c>
      <c r="Y52">
        <f t="shared" si="56"/>
        <v>0</v>
      </c>
      <c r="Z52">
        <f t="shared" si="57"/>
        <v>0</v>
      </c>
      <c r="AA52">
        <f t="shared" si="58"/>
        <v>0</v>
      </c>
      <c r="AB52">
        <f t="shared" si="59"/>
        <v>0</v>
      </c>
      <c r="AC52">
        <f t="shared" si="60"/>
        <v>0</v>
      </c>
      <c r="AD52">
        <f t="shared" si="61"/>
        <v>0</v>
      </c>
      <c r="AE52">
        <f t="shared" si="62"/>
        <v>0</v>
      </c>
      <c r="AF52">
        <f t="shared" si="63"/>
        <v>0</v>
      </c>
      <c r="AG52">
        <f t="shared" si="64"/>
        <v>0</v>
      </c>
      <c r="AH52" s="46">
        <v>5</v>
      </c>
      <c r="AI52">
        <f t="shared" si="65"/>
        <v>0</v>
      </c>
      <c r="AJ52">
        <f t="shared" si="66"/>
        <v>0</v>
      </c>
      <c r="AK52">
        <f t="shared" si="67"/>
        <v>0</v>
      </c>
      <c r="AL52">
        <f t="shared" si="89"/>
        <v>0</v>
      </c>
      <c r="AM52">
        <f t="shared" si="68"/>
        <v>0</v>
      </c>
      <c r="AN52">
        <f t="shared" si="69"/>
        <v>0</v>
      </c>
      <c r="AO52" s="47">
        <v>9</v>
      </c>
      <c r="AP52">
        <f t="shared" si="70"/>
        <v>0</v>
      </c>
      <c r="AQ52">
        <f t="shared" si="71"/>
        <v>0</v>
      </c>
      <c r="AR52">
        <f t="shared" si="90"/>
        <v>0</v>
      </c>
      <c r="AS52">
        <f t="shared" si="72"/>
        <v>0</v>
      </c>
      <c r="AT52">
        <f t="shared" si="73"/>
        <v>0</v>
      </c>
      <c r="AU52">
        <f t="shared" si="74"/>
        <v>0</v>
      </c>
      <c r="AV52">
        <f t="shared" si="75"/>
        <v>0</v>
      </c>
      <c r="AW52">
        <f t="shared" si="76"/>
        <v>0</v>
      </c>
      <c r="AX52">
        <f t="shared" si="77"/>
        <v>0</v>
      </c>
      <c r="AY52">
        <f t="shared" si="78"/>
        <v>0</v>
      </c>
      <c r="AZ52" s="212">
        <v>9</v>
      </c>
      <c r="BA52">
        <f t="shared" si="79"/>
        <v>0</v>
      </c>
      <c r="BB52">
        <f t="shared" si="80"/>
        <v>0</v>
      </c>
      <c r="BC52">
        <f t="shared" si="81"/>
        <v>0</v>
      </c>
      <c r="BD52">
        <f t="shared" si="82"/>
        <v>0</v>
      </c>
      <c r="BE52">
        <f t="shared" si="83"/>
        <v>0</v>
      </c>
      <c r="BF52">
        <f t="shared" si="84"/>
        <v>0</v>
      </c>
      <c r="BG52">
        <f t="shared" si="85"/>
        <v>0</v>
      </c>
      <c r="BH52">
        <f t="shared" si="86"/>
        <v>0</v>
      </c>
      <c r="BI52">
        <f t="shared" si="87"/>
        <v>0</v>
      </c>
      <c r="BJ52">
        <f t="shared" si="88"/>
        <v>0</v>
      </c>
    </row>
    <row r="53" spans="1:62" ht="19.5" customHeight="1">
      <c r="A53" s="38"/>
      <c r="B53" s="43"/>
      <c r="C53" s="7"/>
      <c r="D53" s="7"/>
      <c r="E53" s="7"/>
      <c r="F53" s="7"/>
      <c r="G53" s="115"/>
      <c r="H53" s="116"/>
      <c r="I53" s="211"/>
      <c r="J53" s="118">
        <f t="shared" si="46"/>
        <v>0</v>
      </c>
      <c r="K53" s="38"/>
      <c r="L53" s="119">
        <f t="shared" si="47"/>
        <v>0</v>
      </c>
      <c r="M53" s="39"/>
      <c r="N53" s="39"/>
      <c r="O53" s="119">
        <f t="shared" si="48"/>
        <v>0</v>
      </c>
      <c r="P53" s="46">
        <v>4</v>
      </c>
      <c r="Q53">
        <f t="shared" si="49"/>
        <v>0</v>
      </c>
      <c r="R53">
        <f t="shared" si="50"/>
        <v>0</v>
      </c>
      <c r="S53">
        <f t="shared" si="51"/>
        <v>0</v>
      </c>
      <c r="T53">
        <f t="shared" si="52"/>
        <v>0</v>
      </c>
      <c r="U53">
        <f t="shared" si="53"/>
        <v>0</v>
      </c>
      <c r="V53">
        <f t="shared" si="54"/>
        <v>0</v>
      </c>
      <c r="W53" s="46">
        <v>10</v>
      </c>
      <c r="X53">
        <f t="shared" si="55"/>
        <v>0</v>
      </c>
      <c r="Y53">
        <f t="shared" si="56"/>
        <v>0</v>
      </c>
      <c r="Z53">
        <f t="shared" si="57"/>
        <v>0</v>
      </c>
      <c r="AA53">
        <f t="shared" si="58"/>
        <v>0</v>
      </c>
      <c r="AB53">
        <f t="shared" si="59"/>
        <v>0</v>
      </c>
      <c r="AC53">
        <f t="shared" si="60"/>
        <v>0</v>
      </c>
      <c r="AD53">
        <f t="shared" si="61"/>
        <v>0</v>
      </c>
      <c r="AE53">
        <f t="shared" si="62"/>
        <v>0</v>
      </c>
      <c r="AF53">
        <f t="shared" si="63"/>
        <v>0</v>
      </c>
      <c r="AG53">
        <f t="shared" si="64"/>
        <v>0</v>
      </c>
      <c r="AH53" s="46">
        <v>5</v>
      </c>
      <c r="AI53">
        <f t="shared" si="65"/>
        <v>0</v>
      </c>
      <c r="AJ53">
        <f t="shared" si="66"/>
        <v>0</v>
      </c>
      <c r="AK53">
        <f t="shared" si="67"/>
        <v>0</v>
      </c>
      <c r="AL53">
        <f t="shared" si="89"/>
        <v>0</v>
      </c>
      <c r="AM53">
        <f t="shared" si="68"/>
        <v>0</v>
      </c>
      <c r="AN53">
        <f t="shared" si="69"/>
        <v>0</v>
      </c>
      <c r="AO53" s="47">
        <v>9</v>
      </c>
      <c r="AP53">
        <f t="shared" si="70"/>
        <v>0</v>
      </c>
      <c r="AQ53">
        <f t="shared" si="71"/>
        <v>0</v>
      </c>
      <c r="AR53">
        <f t="shared" si="90"/>
        <v>0</v>
      </c>
      <c r="AS53">
        <f t="shared" si="72"/>
        <v>0</v>
      </c>
      <c r="AT53">
        <f t="shared" si="73"/>
        <v>0</v>
      </c>
      <c r="AU53">
        <f t="shared" si="74"/>
        <v>0</v>
      </c>
      <c r="AV53">
        <f t="shared" si="75"/>
        <v>0</v>
      </c>
      <c r="AW53">
        <f t="shared" si="76"/>
        <v>0</v>
      </c>
      <c r="AX53">
        <f t="shared" si="77"/>
        <v>0</v>
      </c>
      <c r="AY53">
        <f t="shared" si="78"/>
        <v>0</v>
      </c>
      <c r="AZ53" s="212">
        <v>9</v>
      </c>
      <c r="BA53">
        <f t="shared" si="79"/>
        <v>0</v>
      </c>
      <c r="BB53">
        <f t="shared" si="80"/>
        <v>0</v>
      </c>
      <c r="BC53">
        <f t="shared" si="81"/>
        <v>0</v>
      </c>
      <c r="BD53">
        <f t="shared" si="82"/>
        <v>0</v>
      </c>
      <c r="BE53">
        <f t="shared" si="83"/>
        <v>0</v>
      </c>
      <c r="BF53">
        <f t="shared" si="84"/>
        <v>0</v>
      </c>
      <c r="BG53">
        <f t="shared" si="85"/>
        <v>0</v>
      </c>
      <c r="BH53">
        <f t="shared" si="86"/>
        <v>0</v>
      </c>
      <c r="BI53">
        <f t="shared" si="87"/>
        <v>0</v>
      </c>
      <c r="BJ53">
        <f t="shared" si="88"/>
        <v>0</v>
      </c>
    </row>
    <row r="54" spans="1:62" ht="19.5" customHeight="1">
      <c r="A54" s="50"/>
      <c r="B54" s="43"/>
      <c r="C54" s="7"/>
      <c r="D54" s="7"/>
      <c r="E54" s="7"/>
      <c r="F54" s="7"/>
      <c r="G54" s="115"/>
      <c r="H54" s="116"/>
      <c r="I54" s="211"/>
      <c r="J54" s="118">
        <f t="shared" si="46"/>
        <v>0</v>
      </c>
      <c r="K54" s="38"/>
      <c r="L54" s="119">
        <f t="shared" si="47"/>
        <v>0</v>
      </c>
      <c r="M54" s="39"/>
      <c r="N54" s="39"/>
      <c r="O54" s="119">
        <f t="shared" si="48"/>
        <v>0</v>
      </c>
      <c r="P54" s="46">
        <v>4</v>
      </c>
      <c r="Q54">
        <f t="shared" si="49"/>
        <v>0</v>
      </c>
      <c r="R54">
        <f t="shared" si="50"/>
        <v>0</v>
      </c>
      <c r="S54">
        <f t="shared" si="51"/>
        <v>0</v>
      </c>
      <c r="T54">
        <f t="shared" si="52"/>
        <v>0</v>
      </c>
      <c r="U54">
        <f t="shared" si="53"/>
        <v>0</v>
      </c>
      <c r="V54">
        <f t="shared" si="54"/>
        <v>0</v>
      </c>
      <c r="W54" s="46">
        <v>10</v>
      </c>
      <c r="X54">
        <f t="shared" si="55"/>
        <v>0</v>
      </c>
      <c r="Y54">
        <f t="shared" si="56"/>
        <v>0</v>
      </c>
      <c r="Z54">
        <f t="shared" si="57"/>
        <v>0</v>
      </c>
      <c r="AA54">
        <f t="shared" si="58"/>
        <v>0</v>
      </c>
      <c r="AB54">
        <f t="shared" si="59"/>
        <v>0</v>
      </c>
      <c r="AC54">
        <f t="shared" si="60"/>
        <v>0</v>
      </c>
      <c r="AD54">
        <f t="shared" si="61"/>
        <v>0</v>
      </c>
      <c r="AE54">
        <f t="shared" si="62"/>
        <v>0</v>
      </c>
      <c r="AF54">
        <f t="shared" si="63"/>
        <v>0</v>
      </c>
      <c r="AG54">
        <f t="shared" si="64"/>
        <v>0</v>
      </c>
      <c r="AH54" s="46">
        <v>5</v>
      </c>
      <c r="AI54">
        <f t="shared" si="65"/>
        <v>0</v>
      </c>
      <c r="AJ54">
        <f t="shared" si="66"/>
        <v>0</v>
      </c>
      <c r="AK54">
        <f t="shared" si="67"/>
        <v>0</v>
      </c>
      <c r="AL54">
        <f t="shared" si="89"/>
        <v>0</v>
      </c>
      <c r="AM54">
        <f t="shared" si="68"/>
        <v>0</v>
      </c>
      <c r="AN54">
        <f t="shared" si="69"/>
        <v>0</v>
      </c>
      <c r="AO54" s="47">
        <v>9</v>
      </c>
      <c r="AP54">
        <f t="shared" si="70"/>
        <v>0</v>
      </c>
      <c r="AQ54">
        <f t="shared" si="71"/>
        <v>0</v>
      </c>
      <c r="AR54">
        <f t="shared" si="90"/>
        <v>0</v>
      </c>
      <c r="AS54">
        <f t="shared" si="72"/>
        <v>0</v>
      </c>
      <c r="AT54">
        <f t="shared" si="73"/>
        <v>0</v>
      </c>
      <c r="AU54">
        <f t="shared" si="74"/>
        <v>0</v>
      </c>
      <c r="AV54">
        <f t="shared" si="75"/>
        <v>0</v>
      </c>
      <c r="AW54">
        <f t="shared" si="76"/>
        <v>0</v>
      </c>
      <c r="AX54">
        <f t="shared" si="77"/>
        <v>0</v>
      </c>
      <c r="AY54">
        <f t="shared" si="78"/>
        <v>0</v>
      </c>
      <c r="AZ54" s="212">
        <v>9</v>
      </c>
      <c r="BA54">
        <f t="shared" si="79"/>
        <v>0</v>
      </c>
      <c r="BB54">
        <f t="shared" si="80"/>
        <v>0</v>
      </c>
      <c r="BC54">
        <f t="shared" si="81"/>
        <v>0</v>
      </c>
      <c r="BD54">
        <f t="shared" si="82"/>
        <v>0</v>
      </c>
      <c r="BE54">
        <f t="shared" si="83"/>
        <v>0</v>
      </c>
      <c r="BF54">
        <f t="shared" si="84"/>
        <v>0</v>
      </c>
      <c r="BG54">
        <f t="shared" si="85"/>
        <v>0</v>
      </c>
      <c r="BH54">
        <f t="shared" si="86"/>
        <v>0</v>
      </c>
      <c r="BI54">
        <f t="shared" si="87"/>
        <v>0</v>
      </c>
      <c r="BJ54">
        <f t="shared" si="88"/>
        <v>0</v>
      </c>
    </row>
    <row r="55" spans="1:62" ht="19.5" customHeight="1">
      <c r="A55" s="50"/>
      <c r="B55" s="43"/>
      <c r="C55" s="7"/>
      <c r="D55" s="7"/>
      <c r="E55" s="7"/>
      <c r="F55" s="7"/>
      <c r="G55" s="115"/>
      <c r="H55" s="116"/>
      <c r="I55" s="211"/>
      <c r="J55" s="118">
        <f t="shared" si="46"/>
        <v>0</v>
      </c>
      <c r="K55" s="38"/>
      <c r="L55" s="119">
        <f t="shared" si="47"/>
        <v>0</v>
      </c>
      <c r="M55" s="39"/>
      <c r="N55" s="39"/>
      <c r="O55" s="119">
        <f t="shared" si="48"/>
        <v>0</v>
      </c>
      <c r="P55" s="46">
        <v>4</v>
      </c>
      <c r="Q55">
        <f t="shared" si="49"/>
        <v>0</v>
      </c>
      <c r="R55">
        <f t="shared" si="50"/>
        <v>0</v>
      </c>
      <c r="S55">
        <f t="shared" si="51"/>
        <v>0</v>
      </c>
      <c r="T55">
        <f t="shared" si="52"/>
        <v>0</v>
      </c>
      <c r="U55">
        <f t="shared" si="53"/>
        <v>0</v>
      </c>
      <c r="V55">
        <f t="shared" si="54"/>
        <v>0</v>
      </c>
      <c r="W55" s="46">
        <v>10</v>
      </c>
      <c r="X55">
        <f t="shared" si="55"/>
        <v>0</v>
      </c>
      <c r="Y55">
        <f t="shared" si="56"/>
        <v>0</v>
      </c>
      <c r="Z55">
        <f t="shared" si="57"/>
        <v>0</v>
      </c>
      <c r="AA55">
        <f t="shared" si="58"/>
        <v>0</v>
      </c>
      <c r="AB55">
        <f t="shared" si="59"/>
        <v>0</v>
      </c>
      <c r="AC55">
        <f t="shared" si="60"/>
        <v>0</v>
      </c>
      <c r="AD55">
        <f t="shared" si="61"/>
        <v>0</v>
      </c>
      <c r="AE55">
        <f t="shared" si="62"/>
        <v>0</v>
      </c>
      <c r="AF55">
        <f t="shared" si="63"/>
        <v>0</v>
      </c>
      <c r="AG55">
        <f t="shared" si="64"/>
        <v>0</v>
      </c>
      <c r="AH55" s="46">
        <v>5</v>
      </c>
      <c r="AI55">
        <f t="shared" si="65"/>
        <v>0</v>
      </c>
      <c r="AJ55">
        <f t="shared" si="66"/>
        <v>0</v>
      </c>
      <c r="AK55">
        <f t="shared" si="67"/>
        <v>0</v>
      </c>
      <c r="AL55">
        <f t="shared" si="89"/>
        <v>0</v>
      </c>
      <c r="AM55">
        <f t="shared" si="68"/>
        <v>0</v>
      </c>
      <c r="AN55">
        <f t="shared" si="69"/>
        <v>0</v>
      </c>
      <c r="AO55" s="47">
        <v>9</v>
      </c>
      <c r="AP55">
        <f t="shared" si="70"/>
        <v>0</v>
      </c>
      <c r="AQ55">
        <f t="shared" si="71"/>
        <v>0</v>
      </c>
      <c r="AR55">
        <f t="shared" si="90"/>
        <v>0</v>
      </c>
      <c r="AS55">
        <f t="shared" si="72"/>
        <v>0</v>
      </c>
      <c r="AT55">
        <f t="shared" si="73"/>
        <v>0</v>
      </c>
      <c r="AU55">
        <f t="shared" si="74"/>
        <v>0</v>
      </c>
      <c r="AV55">
        <f t="shared" si="75"/>
        <v>0</v>
      </c>
      <c r="AW55">
        <f t="shared" si="76"/>
        <v>0</v>
      </c>
      <c r="AX55">
        <f t="shared" si="77"/>
        <v>0</v>
      </c>
      <c r="AY55">
        <f t="shared" si="78"/>
        <v>0</v>
      </c>
      <c r="AZ55" s="212">
        <v>9</v>
      </c>
      <c r="BA55">
        <f t="shared" si="79"/>
        <v>0</v>
      </c>
      <c r="BB55">
        <f t="shared" si="80"/>
        <v>0</v>
      </c>
      <c r="BC55">
        <f t="shared" si="81"/>
        <v>0</v>
      </c>
      <c r="BD55">
        <f t="shared" si="82"/>
        <v>0</v>
      </c>
      <c r="BE55">
        <f t="shared" si="83"/>
        <v>0</v>
      </c>
      <c r="BF55">
        <f t="shared" si="84"/>
        <v>0</v>
      </c>
      <c r="BG55">
        <f t="shared" si="85"/>
        <v>0</v>
      </c>
      <c r="BH55">
        <f t="shared" si="86"/>
        <v>0</v>
      </c>
      <c r="BI55">
        <f t="shared" si="87"/>
        <v>0</v>
      </c>
      <c r="BJ55">
        <f t="shared" si="88"/>
        <v>0</v>
      </c>
    </row>
    <row r="56" spans="1:62" ht="19.5" customHeight="1">
      <c r="A56" s="38"/>
      <c r="B56" s="43"/>
      <c r="C56" s="7"/>
      <c r="D56" s="7"/>
      <c r="E56" s="7"/>
      <c r="F56" s="7"/>
      <c r="G56" s="115"/>
      <c r="H56" s="116"/>
      <c r="I56" s="211"/>
      <c r="J56" s="118">
        <f t="shared" si="46"/>
        <v>0</v>
      </c>
      <c r="K56" s="38"/>
      <c r="L56" s="119">
        <f t="shared" si="47"/>
        <v>0</v>
      </c>
      <c r="M56" s="39"/>
      <c r="N56" s="39"/>
      <c r="O56" s="119">
        <f t="shared" si="48"/>
        <v>0</v>
      </c>
      <c r="P56" s="46">
        <v>4</v>
      </c>
      <c r="Q56">
        <f t="shared" si="49"/>
        <v>0</v>
      </c>
      <c r="R56">
        <f t="shared" si="50"/>
        <v>0</v>
      </c>
      <c r="S56">
        <f t="shared" si="51"/>
        <v>0</v>
      </c>
      <c r="T56">
        <f t="shared" si="52"/>
        <v>0</v>
      </c>
      <c r="U56">
        <f t="shared" si="53"/>
        <v>0</v>
      </c>
      <c r="V56">
        <f t="shared" si="54"/>
        <v>0</v>
      </c>
      <c r="W56" s="46">
        <v>10</v>
      </c>
      <c r="X56">
        <f t="shared" si="55"/>
        <v>0</v>
      </c>
      <c r="Y56">
        <f t="shared" si="56"/>
        <v>0</v>
      </c>
      <c r="Z56">
        <f t="shared" si="57"/>
        <v>0</v>
      </c>
      <c r="AA56">
        <f t="shared" si="58"/>
        <v>0</v>
      </c>
      <c r="AB56">
        <f t="shared" si="59"/>
        <v>0</v>
      </c>
      <c r="AC56">
        <f t="shared" si="60"/>
        <v>0</v>
      </c>
      <c r="AD56">
        <f t="shared" si="61"/>
        <v>0</v>
      </c>
      <c r="AE56">
        <f t="shared" si="62"/>
        <v>0</v>
      </c>
      <c r="AF56">
        <f t="shared" si="63"/>
        <v>0</v>
      </c>
      <c r="AG56">
        <f t="shared" si="64"/>
        <v>0</v>
      </c>
      <c r="AH56" s="46">
        <v>5</v>
      </c>
      <c r="AI56">
        <f t="shared" si="65"/>
        <v>0</v>
      </c>
      <c r="AJ56">
        <f t="shared" si="66"/>
        <v>0</v>
      </c>
      <c r="AK56">
        <f t="shared" si="67"/>
        <v>0</v>
      </c>
      <c r="AL56">
        <f t="shared" si="89"/>
        <v>0</v>
      </c>
      <c r="AM56">
        <f t="shared" si="68"/>
        <v>0</v>
      </c>
      <c r="AN56">
        <f t="shared" si="69"/>
        <v>0</v>
      </c>
      <c r="AO56" s="47">
        <v>9</v>
      </c>
      <c r="AP56">
        <f t="shared" si="70"/>
        <v>0</v>
      </c>
      <c r="AQ56">
        <f t="shared" si="71"/>
        <v>0</v>
      </c>
      <c r="AR56">
        <f t="shared" si="90"/>
        <v>0</v>
      </c>
      <c r="AS56">
        <f t="shared" si="72"/>
        <v>0</v>
      </c>
      <c r="AT56">
        <f t="shared" si="73"/>
        <v>0</v>
      </c>
      <c r="AU56">
        <f t="shared" si="74"/>
        <v>0</v>
      </c>
      <c r="AV56">
        <f t="shared" si="75"/>
        <v>0</v>
      </c>
      <c r="AW56">
        <f t="shared" si="76"/>
        <v>0</v>
      </c>
      <c r="AX56">
        <f t="shared" si="77"/>
        <v>0</v>
      </c>
      <c r="AY56">
        <f t="shared" si="78"/>
        <v>0</v>
      </c>
      <c r="AZ56" s="212">
        <v>9</v>
      </c>
      <c r="BA56">
        <f t="shared" si="79"/>
        <v>0</v>
      </c>
      <c r="BB56">
        <f t="shared" si="80"/>
        <v>0</v>
      </c>
      <c r="BC56">
        <f t="shared" si="81"/>
        <v>0</v>
      </c>
      <c r="BD56">
        <f t="shared" si="82"/>
        <v>0</v>
      </c>
      <c r="BE56">
        <f t="shared" si="83"/>
        <v>0</v>
      </c>
      <c r="BF56">
        <f t="shared" si="84"/>
        <v>0</v>
      </c>
      <c r="BG56">
        <f t="shared" si="85"/>
        <v>0</v>
      </c>
      <c r="BH56">
        <f t="shared" si="86"/>
        <v>0</v>
      </c>
      <c r="BI56">
        <f t="shared" si="87"/>
        <v>0</v>
      </c>
      <c r="BJ56">
        <f t="shared" si="88"/>
        <v>0</v>
      </c>
    </row>
    <row r="57" spans="1:62" ht="19.5" customHeight="1">
      <c r="A57" s="50"/>
      <c r="B57" s="43"/>
      <c r="C57" s="7"/>
      <c r="D57" s="7"/>
      <c r="E57" s="7"/>
      <c r="F57" s="7"/>
      <c r="G57" s="115"/>
      <c r="H57" s="116"/>
      <c r="I57" s="211"/>
      <c r="J57" s="118">
        <f t="shared" si="46"/>
        <v>0</v>
      </c>
      <c r="K57" s="38"/>
      <c r="L57" s="119">
        <f t="shared" si="47"/>
        <v>0</v>
      </c>
      <c r="M57" s="39"/>
      <c r="N57" s="39"/>
      <c r="O57" s="119">
        <f t="shared" si="48"/>
        <v>0</v>
      </c>
      <c r="P57" s="46">
        <v>4</v>
      </c>
      <c r="Q57">
        <f t="shared" si="49"/>
        <v>0</v>
      </c>
      <c r="R57">
        <f t="shared" si="50"/>
        <v>0</v>
      </c>
      <c r="S57">
        <f t="shared" si="51"/>
        <v>0</v>
      </c>
      <c r="T57">
        <f t="shared" si="52"/>
        <v>0</v>
      </c>
      <c r="U57">
        <f t="shared" si="53"/>
        <v>0</v>
      </c>
      <c r="V57">
        <f t="shared" si="54"/>
        <v>0</v>
      </c>
      <c r="W57" s="46">
        <v>10</v>
      </c>
      <c r="X57">
        <f t="shared" si="55"/>
        <v>0</v>
      </c>
      <c r="Y57">
        <f t="shared" si="56"/>
        <v>0</v>
      </c>
      <c r="Z57">
        <f t="shared" si="57"/>
        <v>0</v>
      </c>
      <c r="AA57">
        <f t="shared" si="58"/>
        <v>0</v>
      </c>
      <c r="AB57">
        <f t="shared" si="59"/>
        <v>0</v>
      </c>
      <c r="AC57">
        <f t="shared" si="60"/>
        <v>0</v>
      </c>
      <c r="AD57">
        <f t="shared" si="61"/>
        <v>0</v>
      </c>
      <c r="AE57">
        <f t="shared" si="62"/>
        <v>0</v>
      </c>
      <c r="AF57">
        <f t="shared" si="63"/>
        <v>0</v>
      </c>
      <c r="AG57">
        <f t="shared" si="64"/>
        <v>0</v>
      </c>
      <c r="AH57" s="46">
        <v>5</v>
      </c>
      <c r="AI57">
        <f t="shared" si="65"/>
        <v>0</v>
      </c>
      <c r="AJ57">
        <f t="shared" si="66"/>
        <v>0</v>
      </c>
      <c r="AK57">
        <f t="shared" si="67"/>
        <v>0</v>
      </c>
      <c r="AL57">
        <f t="shared" si="89"/>
        <v>0</v>
      </c>
      <c r="AM57">
        <f t="shared" si="68"/>
        <v>0</v>
      </c>
      <c r="AN57">
        <f t="shared" si="69"/>
        <v>0</v>
      </c>
      <c r="AO57" s="47">
        <v>9</v>
      </c>
      <c r="AP57">
        <f t="shared" si="70"/>
        <v>0</v>
      </c>
      <c r="AQ57">
        <f t="shared" si="71"/>
        <v>0</v>
      </c>
      <c r="AR57">
        <f t="shared" si="90"/>
        <v>0</v>
      </c>
      <c r="AS57">
        <f t="shared" si="72"/>
        <v>0</v>
      </c>
      <c r="AT57">
        <f t="shared" si="73"/>
        <v>0</v>
      </c>
      <c r="AU57">
        <f t="shared" si="74"/>
        <v>0</v>
      </c>
      <c r="AV57">
        <f t="shared" si="75"/>
        <v>0</v>
      </c>
      <c r="AW57">
        <f t="shared" si="76"/>
        <v>0</v>
      </c>
      <c r="AX57">
        <f t="shared" si="77"/>
        <v>0</v>
      </c>
      <c r="AY57">
        <f t="shared" si="78"/>
        <v>0</v>
      </c>
      <c r="AZ57" s="212">
        <v>9</v>
      </c>
      <c r="BA57">
        <f t="shared" si="79"/>
        <v>0</v>
      </c>
      <c r="BB57">
        <f t="shared" si="80"/>
        <v>0</v>
      </c>
      <c r="BC57">
        <f t="shared" si="81"/>
        <v>0</v>
      </c>
      <c r="BD57">
        <f t="shared" si="82"/>
        <v>0</v>
      </c>
      <c r="BE57">
        <f t="shared" si="83"/>
        <v>0</v>
      </c>
      <c r="BF57">
        <f t="shared" si="84"/>
        <v>0</v>
      </c>
      <c r="BG57">
        <f t="shared" si="85"/>
        <v>0</v>
      </c>
      <c r="BH57">
        <f t="shared" si="86"/>
        <v>0</v>
      </c>
      <c r="BI57">
        <f t="shared" si="87"/>
        <v>0</v>
      </c>
      <c r="BJ57">
        <f t="shared" si="88"/>
        <v>0</v>
      </c>
    </row>
    <row r="58" spans="1:62" ht="19.5" customHeight="1">
      <c r="A58" s="50"/>
      <c r="B58" s="43"/>
      <c r="C58" s="7"/>
      <c r="D58" s="7"/>
      <c r="E58" s="7"/>
      <c r="F58" s="7"/>
      <c r="G58" s="115"/>
      <c r="H58" s="116"/>
      <c r="I58" s="211"/>
      <c r="J58" s="118">
        <f t="shared" si="46"/>
        <v>0</v>
      </c>
      <c r="K58" s="38"/>
      <c r="L58" s="119">
        <f t="shared" si="47"/>
        <v>0</v>
      </c>
      <c r="M58" s="39"/>
      <c r="N58" s="39"/>
      <c r="O58" s="119">
        <f t="shared" si="48"/>
        <v>0</v>
      </c>
      <c r="P58" s="46">
        <v>4</v>
      </c>
      <c r="Q58">
        <f t="shared" si="49"/>
        <v>0</v>
      </c>
      <c r="R58">
        <f t="shared" si="50"/>
        <v>0</v>
      </c>
      <c r="S58">
        <f t="shared" si="51"/>
        <v>0</v>
      </c>
      <c r="T58">
        <f t="shared" si="52"/>
        <v>0</v>
      </c>
      <c r="U58">
        <f t="shared" si="53"/>
        <v>0</v>
      </c>
      <c r="V58">
        <f t="shared" si="54"/>
        <v>0</v>
      </c>
      <c r="W58" s="46">
        <v>10</v>
      </c>
      <c r="X58">
        <f t="shared" si="55"/>
        <v>0</v>
      </c>
      <c r="Y58">
        <f t="shared" si="56"/>
        <v>0</v>
      </c>
      <c r="Z58">
        <f t="shared" si="57"/>
        <v>0</v>
      </c>
      <c r="AA58">
        <f t="shared" si="58"/>
        <v>0</v>
      </c>
      <c r="AB58">
        <f t="shared" si="59"/>
        <v>0</v>
      </c>
      <c r="AC58">
        <f t="shared" si="60"/>
        <v>0</v>
      </c>
      <c r="AD58">
        <f t="shared" si="61"/>
        <v>0</v>
      </c>
      <c r="AE58">
        <f t="shared" si="62"/>
        <v>0</v>
      </c>
      <c r="AF58">
        <f t="shared" si="63"/>
        <v>0</v>
      </c>
      <c r="AG58">
        <f t="shared" si="64"/>
        <v>0</v>
      </c>
      <c r="AH58" s="46">
        <v>5</v>
      </c>
      <c r="AI58">
        <f t="shared" si="65"/>
        <v>0</v>
      </c>
      <c r="AJ58">
        <f t="shared" si="66"/>
        <v>0</v>
      </c>
      <c r="AK58">
        <f t="shared" si="67"/>
        <v>0</v>
      </c>
      <c r="AL58">
        <f t="shared" si="89"/>
        <v>0</v>
      </c>
      <c r="AM58">
        <f t="shared" si="68"/>
        <v>0</v>
      </c>
      <c r="AN58">
        <f t="shared" si="69"/>
        <v>0</v>
      </c>
      <c r="AO58" s="47">
        <v>9</v>
      </c>
      <c r="AP58">
        <f t="shared" si="70"/>
        <v>0</v>
      </c>
      <c r="AQ58">
        <f t="shared" si="71"/>
        <v>0</v>
      </c>
      <c r="AR58">
        <f t="shared" si="90"/>
        <v>0</v>
      </c>
      <c r="AS58">
        <f t="shared" si="72"/>
        <v>0</v>
      </c>
      <c r="AT58">
        <f t="shared" si="73"/>
        <v>0</v>
      </c>
      <c r="AU58">
        <f t="shared" si="74"/>
        <v>0</v>
      </c>
      <c r="AV58">
        <f t="shared" si="75"/>
        <v>0</v>
      </c>
      <c r="AW58">
        <f t="shared" si="76"/>
        <v>0</v>
      </c>
      <c r="AX58">
        <f t="shared" si="77"/>
        <v>0</v>
      </c>
      <c r="AY58">
        <f t="shared" si="78"/>
        <v>0</v>
      </c>
      <c r="AZ58" s="212">
        <v>9</v>
      </c>
      <c r="BA58">
        <f t="shared" si="79"/>
        <v>0</v>
      </c>
      <c r="BB58">
        <f t="shared" si="80"/>
        <v>0</v>
      </c>
      <c r="BC58">
        <f t="shared" si="81"/>
        <v>0</v>
      </c>
      <c r="BD58">
        <f t="shared" si="82"/>
        <v>0</v>
      </c>
      <c r="BE58">
        <f t="shared" si="83"/>
        <v>0</v>
      </c>
      <c r="BF58">
        <f t="shared" si="84"/>
        <v>0</v>
      </c>
      <c r="BG58">
        <f t="shared" si="85"/>
        <v>0</v>
      </c>
      <c r="BH58">
        <f t="shared" si="86"/>
        <v>0</v>
      </c>
      <c r="BI58">
        <f t="shared" si="87"/>
        <v>0</v>
      </c>
      <c r="BJ58">
        <f t="shared" si="88"/>
        <v>0</v>
      </c>
    </row>
    <row r="59" spans="1:62" ht="19.5" customHeight="1">
      <c r="A59" s="50"/>
      <c r="B59" s="43"/>
      <c r="C59" s="7"/>
      <c r="D59" s="7"/>
      <c r="E59" s="7"/>
      <c r="F59" s="7"/>
      <c r="G59" s="115"/>
      <c r="H59" s="116"/>
      <c r="I59" s="211"/>
      <c r="J59" s="118">
        <f t="shared" si="46"/>
        <v>0</v>
      </c>
      <c r="K59" s="38"/>
      <c r="L59" s="119">
        <f t="shared" si="47"/>
        <v>0</v>
      </c>
      <c r="M59" s="39"/>
      <c r="N59" s="39"/>
      <c r="O59" s="119">
        <f t="shared" si="48"/>
        <v>0</v>
      </c>
      <c r="P59" s="46">
        <v>4</v>
      </c>
      <c r="Q59">
        <f t="shared" si="49"/>
        <v>0</v>
      </c>
      <c r="R59">
        <f t="shared" si="50"/>
        <v>0</v>
      </c>
      <c r="S59">
        <f t="shared" si="51"/>
        <v>0</v>
      </c>
      <c r="T59">
        <f t="shared" si="52"/>
        <v>0</v>
      </c>
      <c r="U59">
        <f t="shared" si="53"/>
        <v>0</v>
      </c>
      <c r="V59">
        <f t="shared" si="54"/>
        <v>0</v>
      </c>
      <c r="W59" s="46">
        <v>10</v>
      </c>
      <c r="X59">
        <f t="shared" si="55"/>
        <v>0</v>
      </c>
      <c r="Y59">
        <f t="shared" si="56"/>
        <v>0</v>
      </c>
      <c r="Z59">
        <f t="shared" si="57"/>
        <v>0</v>
      </c>
      <c r="AA59">
        <f t="shared" si="58"/>
        <v>0</v>
      </c>
      <c r="AB59">
        <f t="shared" si="59"/>
        <v>0</v>
      </c>
      <c r="AC59">
        <f t="shared" si="60"/>
        <v>0</v>
      </c>
      <c r="AD59">
        <f t="shared" si="61"/>
        <v>0</v>
      </c>
      <c r="AE59">
        <f t="shared" si="62"/>
        <v>0</v>
      </c>
      <c r="AF59">
        <f t="shared" si="63"/>
        <v>0</v>
      </c>
      <c r="AG59">
        <f t="shared" si="64"/>
        <v>0</v>
      </c>
      <c r="AH59" s="46">
        <v>5</v>
      </c>
      <c r="AI59">
        <f t="shared" si="65"/>
        <v>0</v>
      </c>
      <c r="AJ59">
        <f t="shared" si="66"/>
        <v>0</v>
      </c>
      <c r="AK59">
        <f t="shared" si="67"/>
        <v>0</v>
      </c>
      <c r="AL59">
        <f t="shared" si="89"/>
        <v>0</v>
      </c>
      <c r="AM59">
        <f t="shared" si="68"/>
        <v>0</v>
      </c>
      <c r="AN59">
        <f t="shared" si="69"/>
        <v>0</v>
      </c>
      <c r="AO59" s="47">
        <v>9</v>
      </c>
      <c r="AP59">
        <f t="shared" si="70"/>
        <v>0</v>
      </c>
      <c r="AQ59">
        <f t="shared" si="71"/>
        <v>0</v>
      </c>
      <c r="AR59">
        <f t="shared" si="90"/>
        <v>0</v>
      </c>
      <c r="AS59">
        <f t="shared" si="72"/>
        <v>0</v>
      </c>
      <c r="AT59">
        <f t="shared" si="73"/>
        <v>0</v>
      </c>
      <c r="AU59">
        <f t="shared" si="74"/>
        <v>0</v>
      </c>
      <c r="AV59">
        <f t="shared" si="75"/>
        <v>0</v>
      </c>
      <c r="AW59">
        <f t="shared" si="76"/>
        <v>0</v>
      </c>
      <c r="AX59">
        <f t="shared" si="77"/>
        <v>0</v>
      </c>
      <c r="AY59">
        <f t="shared" si="78"/>
        <v>0</v>
      </c>
      <c r="AZ59" s="212">
        <v>9</v>
      </c>
      <c r="BA59">
        <f t="shared" si="79"/>
        <v>0</v>
      </c>
      <c r="BB59">
        <f t="shared" si="80"/>
        <v>0</v>
      </c>
      <c r="BC59">
        <f t="shared" si="81"/>
        <v>0</v>
      </c>
      <c r="BD59">
        <f t="shared" si="82"/>
        <v>0</v>
      </c>
      <c r="BE59">
        <f t="shared" si="83"/>
        <v>0</v>
      </c>
      <c r="BF59">
        <f t="shared" si="84"/>
        <v>0</v>
      </c>
      <c r="BG59">
        <f t="shared" si="85"/>
        <v>0</v>
      </c>
      <c r="BH59">
        <f t="shared" si="86"/>
        <v>0</v>
      </c>
      <c r="BI59">
        <f t="shared" si="87"/>
        <v>0</v>
      </c>
      <c r="BJ59">
        <f t="shared" si="88"/>
        <v>0</v>
      </c>
    </row>
    <row r="60" spans="1:62" ht="19.5" customHeight="1">
      <c r="A60" s="38"/>
      <c r="B60" s="43"/>
      <c r="C60" s="7"/>
      <c r="D60" s="7"/>
      <c r="E60" s="7"/>
      <c r="F60" s="7"/>
      <c r="G60" s="115"/>
      <c r="H60" s="116"/>
      <c r="I60" s="211"/>
      <c r="J60" s="118">
        <f t="shared" si="46"/>
        <v>0</v>
      </c>
      <c r="K60" s="38"/>
      <c r="L60" s="119">
        <f t="shared" si="47"/>
        <v>0</v>
      </c>
      <c r="M60" s="39"/>
      <c r="N60" s="39"/>
      <c r="O60" s="119">
        <f t="shared" si="48"/>
        <v>0</v>
      </c>
      <c r="P60" s="46">
        <v>4</v>
      </c>
      <c r="Q60">
        <f t="shared" si="49"/>
        <v>0</v>
      </c>
      <c r="R60">
        <f t="shared" si="50"/>
        <v>0</v>
      </c>
      <c r="S60">
        <f t="shared" si="51"/>
        <v>0</v>
      </c>
      <c r="T60">
        <f t="shared" si="52"/>
        <v>0</v>
      </c>
      <c r="U60">
        <f t="shared" si="53"/>
        <v>0</v>
      </c>
      <c r="V60">
        <f t="shared" si="54"/>
        <v>0</v>
      </c>
      <c r="W60" s="46">
        <v>10</v>
      </c>
      <c r="X60">
        <f t="shared" si="55"/>
        <v>0</v>
      </c>
      <c r="Y60">
        <f t="shared" si="56"/>
        <v>0</v>
      </c>
      <c r="Z60">
        <f t="shared" si="57"/>
        <v>0</v>
      </c>
      <c r="AA60">
        <f t="shared" si="58"/>
        <v>0</v>
      </c>
      <c r="AB60">
        <f t="shared" si="59"/>
        <v>0</v>
      </c>
      <c r="AC60">
        <f t="shared" si="60"/>
        <v>0</v>
      </c>
      <c r="AD60">
        <f t="shared" si="61"/>
        <v>0</v>
      </c>
      <c r="AE60">
        <f t="shared" si="62"/>
        <v>0</v>
      </c>
      <c r="AF60">
        <f t="shared" si="63"/>
        <v>0</v>
      </c>
      <c r="AG60">
        <f t="shared" si="64"/>
        <v>0</v>
      </c>
      <c r="AH60" s="46">
        <v>5</v>
      </c>
      <c r="AI60">
        <f t="shared" si="65"/>
        <v>0</v>
      </c>
      <c r="AJ60">
        <f t="shared" si="66"/>
        <v>0</v>
      </c>
      <c r="AK60">
        <f t="shared" si="67"/>
        <v>0</v>
      </c>
      <c r="AL60">
        <f t="shared" si="89"/>
        <v>0</v>
      </c>
      <c r="AM60">
        <f t="shared" si="68"/>
        <v>0</v>
      </c>
      <c r="AN60">
        <f t="shared" si="69"/>
        <v>0</v>
      </c>
      <c r="AO60" s="47">
        <v>9</v>
      </c>
      <c r="AP60">
        <f t="shared" si="70"/>
        <v>0</v>
      </c>
      <c r="AQ60">
        <f t="shared" si="71"/>
        <v>0</v>
      </c>
      <c r="AR60">
        <f t="shared" si="90"/>
        <v>0</v>
      </c>
      <c r="AS60">
        <f t="shared" si="72"/>
        <v>0</v>
      </c>
      <c r="AT60">
        <f t="shared" si="73"/>
        <v>0</v>
      </c>
      <c r="AU60">
        <f t="shared" si="74"/>
        <v>0</v>
      </c>
      <c r="AV60">
        <f t="shared" si="75"/>
        <v>0</v>
      </c>
      <c r="AW60">
        <f t="shared" si="76"/>
        <v>0</v>
      </c>
      <c r="AX60">
        <f t="shared" si="77"/>
        <v>0</v>
      </c>
      <c r="AY60">
        <f t="shared" si="78"/>
        <v>0</v>
      </c>
      <c r="AZ60" s="212">
        <v>9</v>
      </c>
      <c r="BA60">
        <f t="shared" si="79"/>
        <v>0</v>
      </c>
      <c r="BB60">
        <f t="shared" si="80"/>
        <v>0</v>
      </c>
      <c r="BC60">
        <f t="shared" si="81"/>
        <v>0</v>
      </c>
      <c r="BD60">
        <f t="shared" si="82"/>
        <v>0</v>
      </c>
      <c r="BE60">
        <f t="shared" si="83"/>
        <v>0</v>
      </c>
      <c r="BF60">
        <f t="shared" si="84"/>
        <v>0</v>
      </c>
      <c r="BG60">
        <f t="shared" si="85"/>
        <v>0</v>
      </c>
      <c r="BH60">
        <f t="shared" si="86"/>
        <v>0</v>
      </c>
      <c r="BI60">
        <f t="shared" si="87"/>
        <v>0</v>
      </c>
      <c r="BJ60">
        <f t="shared" si="88"/>
        <v>0</v>
      </c>
    </row>
    <row r="61" spans="1:62" ht="19.5" customHeight="1">
      <c r="A61" s="50"/>
      <c r="B61" s="43"/>
      <c r="C61" s="7"/>
      <c r="D61" s="7"/>
      <c r="E61" s="7"/>
      <c r="F61" s="7"/>
      <c r="G61" s="115"/>
      <c r="H61" s="116"/>
      <c r="I61" s="211"/>
      <c r="J61" s="118">
        <f t="shared" si="46"/>
        <v>0</v>
      </c>
      <c r="K61" s="38"/>
      <c r="L61" s="119">
        <f t="shared" si="47"/>
        <v>0</v>
      </c>
      <c r="M61" s="39"/>
      <c r="N61" s="39"/>
      <c r="O61" s="119">
        <f t="shared" si="48"/>
        <v>0</v>
      </c>
      <c r="P61" s="46">
        <v>4</v>
      </c>
      <c r="Q61">
        <f t="shared" si="49"/>
        <v>0</v>
      </c>
      <c r="R61">
        <f t="shared" si="50"/>
        <v>0</v>
      </c>
      <c r="S61">
        <f t="shared" si="51"/>
        <v>0</v>
      </c>
      <c r="T61">
        <f t="shared" si="52"/>
        <v>0</v>
      </c>
      <c r="U61">
        <f t="shared" si="53"/>
        <v>0</v>
      </c>
      <c r="V61">
        <f t="shared" si="54"/>
        <v>0</v>
      </c>
      <c r="W61" s="46">
        <v>10</v>
      </c>
      <c r="X61">
        <f t="shared" si="55"/>
        <v>0</v>
      </c>
      <c r="Y61">
        <f t="shared" si="56"/>
        <v>0</v>
      </c>
      <c r="Z61">
        <f t="shared" si="57"/>
        <v>0</v>
      </c>
      <c r="AA61">
        <f t="shared" si="58"/>
        <v>0</v>
      </c>
      <c r="AB61">
        <f t="shared" si="59"/>
        <v>0</v>
      </c>
      <c r="AC61">
        <f t="shared" si="60"/>
        <v>0</v>
      </c>
      <c r="AD61">
        <f t="shared" si="61"/>
        <v>0</v>
      </c>
      <c r="AE61">
        <f t="shared" si="62"/>
        <v>0</v>
      </c>
      <c r="AF61">
        <f t="shared" si="63"/>
        <v>0</v>
      </c>
      <c r="AG61">
        <f t="shared" si="64"/>
        <v>0</v>
      </c>
      <c r="AH61" s="46">
        <v>5</v>
      </c>
      <c r="AI61">
        <f t="shared" si="65"/>
        <v>0</v>
      </c>
      <c r="AJ61">
        <f t="shared" si="66"/>
        <v>0</v>
      </c>
      <c r="AK61">
        <f t="shared" si="67"/>
        <v>0</v>
      </c>
      <c r="AL61">
        <f t="shared" si="89"/>
        <v>0</v>
      </c>
      <c r="AM61">
        <f t="shared" si="68"/>
        <v>0</v>
      </c>
      <c r="AN61">
        <f t="shared" si="69"/>
        <v>0</v>
      </c>
      <c r="AO61" s="47">
        <v>9</v>
      </c>
      <c r="AP61">
        <f t="shared" si="70"/>
        <v>0</v>
      </c>
      <c r="AQ61">
        <f t="shared" si="71"/>
        <v>0</v>
      </c>
      <c r="AR61">
        <f t="shared" si="90"/>
        <v>0</v>
      </c>
      <c r="AS61">
        <f t="shared" si="72"/>
        <v>0</v>
      </c>
      <c r="AT61">
        <f t="shared" si="73"/>
        <v>0</v>
      </c>
      <c r="AU61">
        <f t="shared" si="74"/>
        <v>0</v>
      </c>
      <c r="AV61">
        <f t="shared" si="75"/>
        <v>0</v>
      </c>
      <c r="AW61">
        <f t="shared" si="76"/>
        <v>0</v>
      </c>
      <c r="AX61">
        <f t="shared" si="77"/>
        <v>0</v>
      </c>
      <c r="AY61">
        <f t="shared" si="78"/>
        <v>0</v>
      </c>
      <c r="AZ61" s="212">
        <v>9</v>
      </c>
      <c r="BA61">
        <f t="shared" si="79"/>
        <v>0</v>
      </c>
      <c r="BB61">
        <f t="shared" si="80"/>
        <v>0</v>
      </c>
      <c r="BC61">
        <f t="shared" si="81"/>
        <v>0</v>
      </c>
      <c r="BD61">
        <f t="shared" si="82"/>
        <v>0</v>
      </c>
      <c r="BE61">
        <f t="shared" si="83"/>
        <v>0</v>
      </c>
      <c r="BF61">
        <f t="shared" si="84"/>
        <v>0</v>
      </c>
      <c r="BG61">
        <f t="shared" si="85"/>
        <v>0</v>
      </c>
      <c r="BH61">
        <f t="shared" si="86"/>
        <v>0</v>
      </c>
      <c r="BI61">
        <f t="shared" si="87"/>
        <v>0</v>
      </c>
      <c r="BJ61">
        <f t="shared" si="88"/>
        <v>0</v>
      </c>
    </row>
    <row r="62" spans="1:62" ht="19.5" customHeight="1">
      <c r="A62" s="38"/>
      <c r="B62" s="43"/>
      <c r="C62" s="7"/>
      <c r="D62" s="7"/>
      <c r="E62" s="7"/>
      <c r="F62" s="7"/>
      <c r="G62" s="115"/>
      <c r="H62" s="116"/>
      <c r="I62" s="211"/>
      <c r="J62" s="118">
        <f t="shared" si="46"/>
        <v>0</v>
      </c>
      <c r="K62" s="38"/>
      <c r="L62" s="119">
        <f t="shared" si="47"/>
        <v>0</v>
      </c>
      <c r="M62" s="39"/>
      <c r="N62" s="39"/>
      <c r="O62" s="119">
        <f t="shared" si="48"/>
        <v>0</v>
      </c>
      <c r="P62" s="46">
        <v>4</v>
      </c>
      <c r="Q62">
        <f t="shared" si="49"/>
        <v>0</v>
      </c>
      <c r="R62">
        <f t="shared" si="50"/>
        <v>0</v>
      </c>
      <c r="S62">
        <f t="shared" si="51"/>
        <v>0</v>
      </c>
      <c r="T62">
        <f t="shared" si="52"/>
        <v>0</v>
      </c>
      <c r="U62">
        <f t="shared" si="53"/>
        <v>0</v>
      </c>
      <c r="V62">
        <f t="shared" si="54"/>
        <v>0</v>
      </c>
      <c r="W62" s="46">
        <v>10</v>
      </c>
      <c r="X62">
        <f t="shared" si="55"/>
        <v>0</v>
      </c>
      <c r="Y62">
        <f t="shared" si="56"/>
        <v>0</v>
      </c>
      <c r="Z62">
        <f t="shared" si="57"/>
        <v>0</v>
      </c>
      <c r="AA62">
        <f t="shared" si="58"/>
        <v>0</v>
      </c>
      <c r="AB62">
        <f t="shared" si="59"/>
        <v>0</v>
      </c>
      <c r="AC62">
        <f t="shared" si="60"/>
        <v>0</v>
      </c>
      <c r="AD62">
        <f t="shared" si="61"/>
        <v>0</v>
      </c>
      <c r="AE62">
        <f t="shared" si="62"/>
        <v>0</v>
      </c>
      <c r="AF62">
        <f t="shared" si="63"/>
        <v>0</v>
      </c>
      <c r="AG62">
        <f t="shared" si="64"/>
        <v>0</v>
      </c>
      <c r="AH62" s="46">
        <v>5</v>
      </c>
      <c r="AI62">
        <f t="shared" si="65"/>
        <v>0</v>
      </c>
      <c r="AJ62">
        <f t="shared" si="66"/>
        <v>0</v>
      </c>
      <c r="AK62">
        <f t="shared" si="67"/>
        <v>0</v>
      </c>
      <c r="AL62">
        <f t="shared" si="89"/>
        <v>0</v>
      </c>
      <c r="AM62">
        <f t="shared" si="68"/>
        <v>0</v>
      </c>
      <c r="AN62">
        <f t="shared" si="69"/>
        <v>0</v>
      </c>
      <c r="AO62" s="47">
        <v>9</v>
      </c>
      <c r="AP62">
        <f t="shared" si="70"/>
        <v>0</v>
      </c>
      <c r="AQ62">
        <f t="shared" si="71"/>
        <v>0</v>
      </c>
      <c r="AR62">
        <f t="shared" si="90"/>
        <v>0</v>
      </c>
      <c r="AS62">
        <f t="shared" si="72"/>
        <v>0</v>
      </c>
      <c r="AT62">
        <f t="shared" si="73"/>
        <v>0</v>
      </c>
      <c r="AU62">
        <f t="shared" si="74"/>
        <v>0</v>
      </c>
      <c r="AV62">
        <f t="shared" si="75"/>
        <v>0</v>
      </c>
      <c r="AW62">
        <f t="shared" si="76"/>
        <v>0</v>
      </c>
      <c r="AX62">
        <f t="shared" si="77"/>
        <v>0</v>
      </c>
      <c r="AY62">
        <f t="shared" si="78"/>
        <v>0</v>
      </c>
      <c r="AZ62" s="212">
        <v>9</v>
      </c>
      <c r="BA62">
        <f t="shared" si="79"/>
        <v>0</v>
      </c>
      <c r="BB62">
        <f t="shared" si="80"/>
        <v>0</v>
      </c>
      <c r="BC62">
        <f t="shared" si="81"/>
        <v>0</v>
      </c>
      <c r="BD62">
        <f t="shared" si="82"/>
        <v>0</v>
      </c>
      <c r="BE62">
        <f t="shared" si="83"/>
        <v>0</v>
      </c>
      <c r="BF62">
        <f t="shared" si="84"/>
        <v>0</v>
      </c>
      <c r="BG62">
        <f t="shared" si="85"/>
        <v>0</v>
      </c>
      <c r="BH62">
        <f t="shared" si="86"/>
        <v>0</v>
      </c>
      <c r="BI62">
        <f t="shared" si="87"/>
        <v>0</v>
      </c>
      <c r="BJ62">
        <f t="shared" si="88"/>
        <v>0</v>
      </c>
    </row>
    <row r="63" spans="1:62" ht="19.5" customHeight="1">
      <c r="A63" s="50"/>
      <c r="B63" s="43"/>
      <c r="C63" s="7"/>
      <c r="D63" s="7"/>
      <c r="E63" s="7"/>
      <c r="F63" s="7"/>
      <c r="G63" s="115"/>
      <c r="H63" s="116"/>
      <c r="I63" s="211"/>
      <c r="J63" s="118">
        <f t="shared" si="46"/>
        <v>0</v>
      </c>
      <c r="K63" s="38"/>
      <c r="L63" s="119">
        <f t="shared" si="47"/>
        <v>0</v>
      </c>
      <c r="M63" s="39"/>
      <c r="N63" s="39"/>
      <c r="O63" s="119">
        <f t="shared" si="48"/>
        <v>0</v>
      </c>
      <c r="P63" s="46">
        <v>4</v>
      </c>
      <c r="Q63">
        <f t="shared" si="49"/>
        <v>0</v>
      </c>
      <c r="R63">
        <f t="shared" si="50"/>
        <v>0</v>
      </c>
      <c r="S63">
        <f t="shared" si="51"/>
        <v>0</v>
      </c>
      <c r="T63">
        <f t="shared" si="52"/>
        <v>0</v>
      </c>
      <c r="U63">
        <f t="shared" si="53"/>
        <v>0</v>
      </c>
      <c r="V63">
        <f t="shared" si="54"/>
        <v>0</v>
      </c>
      <c r="W63" s="46">
        <v>10</v>
      </c>
      <c r="X63">
        <f t="shared" si="55"/>
        <v>0</v>
      </c>
      <c r="Y63">
        <f t="shared" si="56"/>
        <v>0</v>
      </c>
      <c r="Z63">
        <f t="shared" si="57"/>
        <v>0</v>
      </c>
      <c r="AA63">
        <f t="shared" si="58"/>
        <v>0</v>
      </c>
      <c r="AB63">
        <f t="shared" si="59"/>
        <v>0</v>
      </c>
      <c r="AC63">
        <f t="shared" si="60"/>
        <v>0</v>
      </c>
      <c r="AD63">
        <f t="shared" si="61"/>
        <v>0</v>
      </c>
      <c r="AE63">
        <f t="shared" si="62"/>
        <v>0</v>
      </c>
      <c r="AF63">
        <f t="shared" si="63"/>
        <v>0</v>
      </c>
      <c r="AG63">
        <f t="shared" si="64"/>
        <v>0</v>
      </c>
      <c r="AH63" s="46">
        <v>5</v>
      </c>
      <c r="AI63">
        <f t="shared" si="65"/>
        <v>0</v>
      </c>
      <c r="AJ63">
        <f t="shared" si="66"/>
        <v>0</v>
      </c>
      <c r="AK63">
        <f t="shared" si="67"/>
        <v>0</v>
      </c>
      <c r="AL63">
        <f t="shared" si="89"/>
        <v>0</v>
      </c>
      <c r="AM63">
        <f t="shared" si="68"/>
        <v>0</v>
      </c>
      <c r="AN63">
        <f t="shared" si="69"/>
        <v>0</v>
      </c>
      <c r="AO63" s="47">
        <v>9</v>
      </c>
      <c r="AP63">
        <f t="shared" si="70"/>
        <v>0</v>
      </c>
      <c r="AQ63">
        <f t="shared" si="71"/>
        <v>0</v>
      </c>
      <c r="AR63">
        <f t="shared" si="90"/>
        <v>0</v>
      </c>
      <c r="AS63">
        <f t="shared" si="72"/>
        <v>0</v>
      </c>
      <c r="AT63">
        <f t="shared" si="73"/>
        <v>0</v>
      </c>
      <c r="AU63">
        <f t="shared" si="74"/>
        <v>0</v>
      </c>
      <c r="AV63">
        <f t="shared" si="75"/>
        <v>0</v>
      </c>
      <c r="AW63">
        <f t="shared" si="76"/>
        <v>0</v>
      </c>
      <c r="AX63">
        <f t="shared" si="77"/>
        <v>0</v>
      </c>
      <c r="AY63">
        <f t="shared" si="78"/>
        <v>0</v>
      </c>
      <c r="AZ63" s="212">
        <v>9</v>
      </c>
      <c r="BA63">
        <f t="shared" si="79"/>
        <v>0</v>
      </c>
      <c r="BB63">
        <f t="shared" si="80"/>
        <v>0</v>
      </c>
      <c r="BC63">
        <f t="shared" si="81"/>
        <v>0</v>
      </c>
      <c r="BD63">
        <f t="shared" si="82"/>
        <v>0</v>
      </c>
      <c r="BE63">
        <f t="shared" si="83"/>
        <v>0</v>
      </c>
      <c r="BF63">
        <f t="shared" si="84"/>
        <v>0</v>
      </c>
      <c r="BG63">
        <f t="shared" si="85"/>
        <v>0</v>
      </c>
      <c r="BH63">
        <f t="shared" si="86"/>
        <v>0</v>
      </c>
      <c r="BI63">
        <f t="shared" si="87"/>
        <v>0</v>
      </c>
      <c r="BJ63">
        <f t="shared" si="88"/>
        <v>0</v>
      </c>
    </row>
    <row r="64" spans="1:62" ht="19.5" customHeight="1">
      <c r="A64" s="38"/>
      <c r="B64" s="43"/>
      <c r="C64" s="7"/>
      <c r="D64" s="7"/>
      <c r="E64" s="7"/>
      <c r="F64" s="7"/>
      <c r="G64" s="115"/>
      <c r="H64" s="116"/>
      <c r="I64" s="211"/>
      <c r="J64" s="118">
        <f t="shared" si="46"/>
        <v>0</v>
      </c>
      <c r="K64" s="38"/>
      <c r="L64" s="119">
        <f t="shared" si="47"/>
        <v>0</v>
      </c>
      <c r="M64" s="39"/>
      <c r="N64" s="39"/>
      <c r="O64" s="119">
        <f t="shared" si="48"/>
        <v>0</v>
      </c>
      <c r="P64" s="46">
        <v>4</v>
      </c>
      <c r="Q64">
        <f t="shared" si="49"/>
        <v>0</v>
      </c>
      <c r="R64">
        <f t="shared" si="50"/>
        <v>0</v>
      </c>
      <c r="S64">
        <f t="shared" si="51"/>
        <v>0</v>
      </c>
      <c r="T64">
        <f t="shared" si="52"/>
        <v>0</v>
      </c>
      <c r="U64">
        <f t="shared" si="53"/>
        <v>0</v>
      </c>
      <c r="V64">
        <f t="shared" si="54"/>
        <v>0</v>
      </c>
      <c r="W64" s="46">
        <v>10</v>
      </c>
      <c r="X64">
        <f t="shared" si="55"/>
        <v>0</v>
      </c>
      <c r="Y64">
        <f t="shared" si="56"/>
        <v>0</v>
      </c>
      <c r="Z64">
        <f t="shared" si="57"/>
        <v>0</v>
      </c>
      <c r="AA64">
        <f t="shared" si="58"/>
        <v>0</v>
      </c>
      <c r="AB64">
        <f t="shared" si="59"/>
        <v>0</v>
      </c>
      <c r="AC64">
        <f t="shared" si="60"/>
        <v>0</v>
      </c>
      <c r="AD64">
        <f t="shared" si="61"/>
        <v>0</v>
      </c>
      <c r="AE64">
        <f t="shared" si="62"/>
        <v>0</v>
      </c>
      <c r="AF64">
        <f t="shared" si="63"/>
        <v>0</v>
      </c>
      <c r="AG64">
        <f t="shared" si="64"/>
        <v>0</v>
      </c>
      <c r="AH64" s="46">
        <v>5</v>
      </c>
      <c r="AI64">
        <f t="shared" si="65"/>
        <v>0</v>
      </c>
      <c r="AJ64">
        <f t="shared" si="66"/>
        <v>0</v>
      </c>
      <c r="AK64">
        <f t="shared" si="67"/>
        <v>0</v>
      </c>
      <c r="AL64">
        <f t="shared" si="89"/>
        <v>0</v>
      </c>
      <c r="AM64">
        <f t="shared" si="68"/>
        <v>0</v>
      </c>
      <c r="AN64">
        <f t="shared" si="69"/>
        <v>0</v>
      </c>
      <c r="AO64" s="47">
        <v>9</v>
      </c>
      <c r="AP64">
        <f t="shared" si="70"/>
        <v>0</v>
      </c>
      <c r="AQ64">
        <f t="shared" si="71"/>
        <v>0</v>
      </c>
      <c r="AR64">
        <f t="shared" si="90"/>
        <v>0</v>
      </c>
      <c r="AS64">
        <f t="shared" si="72"/>
        <v>0</v>
      </c>
      <c r="AT64">
        <f t="shared" si="73"/>
        <v>0</v>
      </c>
      <c r="AU64">
        <f t="shared" si="74"/>
        <v>0</v>
      </c>
      <c r="AV64">
        <f t="shared" si="75"/>
        <v>0</v>
      </c>
      <c r="AW64">
        <f t="shared" si="76"/>
        <v>0</v>
      </c>
      <c r="AX64">
        <f t="shared" si="77"/>
        <v>0</v>
      </c>
      <c r="AY64">
        <f t="shared" si="78"/>
        <v>0</v>
      </c>
      <c r="AZ64" s="212">
        <v>9</v>
      </c>
      <c r="BA64">
        <f t="shared" si="79"/>
        <v>0</v>
      </c>
      <c r="BB64">
        <f t="shared" si="80"/>
        <v>0</v>
      </c>
      <c r="BC64">
        <f t="shared" si="81"/>
        <v>0</v>
      </c>
      <c r="BD64">
        <f t="shared" si="82"/>
        <v>0</v>
      </c>
      <c r="BE64">
        <f t="shared" si="83"/>
        <v>0</v>
      </c>
      <c r="BF64">
        <f t="shared" si="84"/>
        <v>0</v>
      </c>
      <c r="BG64">
        <f t="shared" si="85"/>
        <v>0</v>
      </c>
      <c r="BH64">
        <f t="shared" si="86"/>
        <v>0</v>
      </c>
      <c r="BI64">
        <f t="shared" si="87"/>
        <v>0</v>
      </c>
      <c r="BJ64">
        <f t="shared" si="88"/>
        <v>0</v>
      </c>
    </row>
    <row r="65" spans="1:62" ht="19.5" customHeight="1">
      <c r="A65" s="38"/>
      <c r="B65" s="43"/>
      <c r="C65" s="7"/>
      <c r="D65" s="7"/>
      <c r="E65" s="7"/>
      <c r="F65" s="7"/>
      <c r="G65" s="115"/>
      <c r="H65" s="116"/>
      <c r="I65" s="211"/>
      <c r="J65" s="118">
        <f t="shared" si="46"/>
        <v>0</v>
      </c>
      <c r="K65" s="38"/>
      <c r="L65" s="119">
        <f t="shared" si="47"/>
        <v>0</v>
      </c>
      <c r="M65" s="39"/>
      <c r="N65" s="39"/>
      <c r="O65" s="119">
        <f t="shared" si="48"/>
        <v>0</v>
      </c>
      <c r="P65" s="46">
        <v>4</v>
      </c>
      <c r="Q65">
        <f t="shared" si="49"/>
        <v>0</v>
      </c>
      <c r="R65">
        <f t="shared" si="50"/>
        <v>0</v>
      </c>
      <c r="S65">
        <f t="shared" si="51"/>
        <v>0</v>
      </c>
      <c r="T65">
        <f t="shared" si="52"/>
        <v>0</v>
      </c>
      <c r="U65">
        <f t="shared" si="53"/>
        <v>0</v>
      </c>
      <c r="V65">
        <f t="shared" si="54"/>
        <v>0</v>
      </c>
      <c r="W65" s="46">
        <v>10</v>
      </c>
      <c r="X65">
        <f t="shared" si="55"/>
        <v>0</v>
      </c>
      <c r="Y65">
        <f t="shared" si="56"/>
        <v>0</v>
      </c>
      <c r="Z65">
        <f t="shared" si="57"/>
        <v>0</v>
      </c>
      <c r="AA65">
        <f t="shared" si="58"/>
        <v>0</v>
      </c>
      <c r="AB65">
        <f t="shared" si="59"/>
        <v>0</v>
      </c>
      <c r="AC65">
        <f t="shared" si="60"/>
        <v>0</v>
      </c>
      <c r="AD65">
        <f t="shared" si="61"/>
        <v>0</v>
      </c>
      <c r="AE65">
        <f t="shared" si="62"/>
        <v>0</v>
      </c>
      <c r="AF65">
        <f t="shared" si="63"/>
        <v>0</v>
      </c>
      <c r="AG65">
        <f t="shared" si="64"/>
        <v>0</v>
      </c>
      <c r="AH65" s="46">
        <v>5</v>
      </c>
      <c r="AI65">
        <f t="shared" si="65"/>
        <v>0</v>
      </c>
      <c r="AJ65">
        <f t="shared" si="66"/>
        <v>0</v>
      </c>
      <c r="AK65">
        <f t="shared" si="67"/>
        <v>0</v>
      </c>
      <c r="AL65">
        <f t="shared" si="89"/>
        <v>0</v>
      </c>
      <c r="AM65">
        <f t="shared" si="68"/>
        <v>0</v>
      </c>
      <c r="AN65">
        <f t="shared" si="69"/>
        <v>0</v>
      </c>
      <c r="AO65" s="47">
        <v>9</v>
      </c>
      <c r="AP65">
        <f t="shared" si="70"/>
        <v>0</v>
      </c>
      <c r="AQ65">
        <f t="shared" si="71"/>
        <v>0</v>
      </c>
      <c r="AR65">
        <f t="shared" si="90"/>
        <v>0</v>
      </c>
      <c r="AS65">
        <f t="shared" si="72"/>
        <v>0</v>
      </c>
      <c r="AT65">
        <f t="shared" si="73"/>
        <v>0</v>
      </c>
      <c r="AU65">
        <f t="shared" si="74"/>
        <v>0</v>
      </c>
      <c r="AV65">
        <f t="shared" si="75"/>
        <v>0</v>
      </c>
      <c r="AW65">
        <f t="shared" si="76"/>
        <v>0</v>
      </c>
      <c r="AX65">
        <f t="shared" si="77"/>
        <v>0</v>
      </c>
      <c r="AY65">
        <f t="shared" si="78"/>
        <v>0</v>
      </c>
      <c r="AZ65" s="212">
        <v>9</v>
      </c>
      <c r="BA65">
        <f t="shared" si="79"/>
        <v>0</v>
      </c>
      <c r="BB65">
        <f t="shared" si="80"/>
        <v>0</v>
      </c>
      <c r="BC65">
        <f t="shared" si="81"/>
        <v>0</v>
      </c>
      <c r="BD65">
        <f t="shared" si="82"/>
        <v>0</v>
      </c>
      <c r="BE65">
        <f t="shared" si="83"/>
        <v>0</v>
      </c>
      <c r="BF65">
        <f t="shared" si="84"/>
        <v>0</v>
      </c>
      <c r="BG65">
        <f t="shared" si="85"/>
        <v>0</v>
      </c>
      <c r="BH65">
        <f t="shared" si="86"/>
        <v>0</v>
      </c>
      <c r="BI65">
        <f t="shared" si="87"/>
        <v>0</v>
      </c>
      <c r="BJ65">
        <f t="shared" si="88"/>
        <v>0</v>
      </c>
    </row>
    <row r="66" spans="1:62" ht="19.5" customHeight="1">
      <c r="A66" s="38"/>
      <c r="B66" s="43"/>
      <c r="C66" s="7"/>
      <c r="D66" s="7"/>
      <c r="E66" s="7"/>
      <c r="F66" s="7"/>
      <c r="G66" s="115"/>
      <c r="H66" s="116"/>
      <c r="I66" s="211"/>
      <c r="J66" s="118">
        <f t="shared" si="46"/>
        <v>0</v>
      </c>
      <c r="K66" s="38"/>
      <c r="L66" s="119">
        <f t="shared" si="47"/>
        <v>0</v>
      </c>
      <c r="M66" s="39"/>
      <c r="N66" s="39"/>
      <c r="O66" s="119">
        <f t="shared" si="48"/>
        <v>0</v>
      </c>
      <c r="P66" s="46">
        <v>4</v>
      </c>
      <c r="Q66">
        <f t="shared" si="49"/>
        <v>0</v>
      </c>
      <c r="R66">
        <f t="shared" si="50"/>
        <v>0</v>
      </c>
      <c r="S66">
        <f t="shared" si="51"/>
        <v>0</v>
      </c>
      <c r="T66">
        <f t="shared" si="52"/>
        <v>0</v>
      </c>
      <c r="U66">
        <f t="shared" si="53"/>
        <v>0</v>
      </c>
      <c r="V66">
        <f t="shared" si="54"/>
        <v>0</v>
      </c>
      <c r="W66" s="46">
        <v>10</v>
      </c>
      <c r="X66">
        <f t="shared" si="55"/>
        <v>0</v>
      </c>
      <c r="Y66">
        <f t="shared" si="56"/>
        <v>0</v>
      </c>
      <c r="Z66">
        <f t="shared" si="57"/>
        <v>0</v>
      </c>
      <c r="AA66">
        <f t="shared" si="58"/>
        <v>0</v>
      </c>
      <c r="AB66">
        <f t="shared" si="59"/>
        <v>0</v>
      </c>
      <c r="AC66">
        <f t="shared" si="60"/>
        <v>0</v>
      </c>
      <c r="AD66">
        <f t="shared" si="61"/>
        <v>0</v>
      </c>
      <c r="AE66">
        <f t="shared" si="62"/>
        <v>0</v>
      </c>
      <c r="AF66">
        <f t="shared" si="63"/>
        <v>0</v>
      </c>
      <c r="AG66">
        <f t="shared" si="64"/>
        <v>0</v>
      </c>
      <c r="AH66" s="46">
        <v>5</v>
      </c>
      <c r="AI66">
        <f t="shared" si="65"/>
        <v>0</v>
      </c>
      <c r="AJ66">
        <f t="shared" si="66"/>
        <v>0</v>
      </c>
      <c r="AK66">
        <f t="shared" si="67"/>
        <v>0</v>
      </c>
      <c r="AL66">
        <f t="shared" si="89"/>
        <v>0</v>
      </c>
      <c r="AM66">
        <f t="shared" si="68"/>
        <v>0</v>
      </c>
      <c r="AN66">
        <f t="shared" si="69"/>
        <v>0</v>
      </c>
      <c r="AO66" s="47">
        <v>9</v>
      </c>
      <c r="AP66">
        <f t="shared" si="70"/>
        <v>0</v>
      </c>
      <c r="AQ66">
        <f t="shared" si="71"/>
        <v>0</v>
      </c>
      <c r="AR66">
        <f t="shared" si="90"/>
        <v>0</v>
      </c>
      <c r="AS66">
        <f t="shared" si="72"/>
        <v>0</v>
      </c>
      <c r="AT66">
        <f t="shared" si="73"/>
        <v>0</v>
      </c>
      <c r="AU66">
        <f t="shared" si="74"/>
        <v>0</v>
      </c>
      <c r="AV66">
        <f t="shared" si="75"/>
        <v>0</v>
      </c>
      <c r="AW66">
        <f t="shared" si="76"/>
        <v>0</v>
      </c>
      <c r="AX66">
        <f t="shared" si="77"/>
        <v>0</v>
      </c>
      <c r="AY66">
        <f t="shared" si="78"/>
        <v>0</v>
      </c>
      <c r="AZ66" s="212">
        <v>9</v>
      </c>
      <c r="BA66">
        <f t="shared" si="79"/>
        <v>0</v>
      </c>
      <c r="BB66">
        <f t="shared" si="80"/>
        <v>0</v>
      </c>
      <c r="BC66">
        <f t="shared" si="81"/>
        <v>0</v>
      </c>
      <c r="BD66">
        <f t="shared" si="82"/>
        <v>0</v>
      </c>
      <c r="BE66">
        <f t="shared" si="83"/>
        <v>0</v>
      </c>
      <c r="BF66">
        <f t="shared" si="84"/>
        <v>0</v>
      </c>
      <c r="BG66">
        <f t="shared" si="85"/>
        <v>0</v>
      </c>
      <c r="BH66">
        <f t="shared" si="86"/>
        <v>0</v>
      </c>
      <c r="BI66">
        <f t="shared" si="87"/>
        <v>0</v>
      </c>
      <c r="BJ66">
        <f t="shared" si="88"/>
        <v>0</v>
      </c>
    </row>
    <row r="67" spans="1:62" ht="19.5" customHeight="1">
      <c r="A67" s="38"/>
      <c r="B67" s="43"/>
      <c r="C67" s="7"/>
      <c r="D67" s="7"/>
      <c r="E67" s="7"/>
      <c r="F67" s="7"/>
      <c r="G67" s="115"/>
      <c r="H67" s="116"/>
      <c r="I67" s="211"/>
      <c r="J67" s="118">
        <f t="shared" si="46"/>
        <v>0</v>
      </c>
      <c r="K67" s="38"/>
      <c r="L67" s="119">
        <f t="shared" si="47"/>
        <v>0</v>
      </c>
      <c r="M67" s="39"/>
      <c r="N67" s="39"/>
      <c r="O67" s="119">
        <f t="shared" si="48"/>
        <v>0</v>
      </c>
      <c r="P67" s="46">
        <v>4</v>
      </c>
      <c r="Q67">
        <f t="shared" si="49"/>
        <v>0</v>
      </c>
      <c r="R67">
        <f t="shared" si="50"/>
        <v>0</v>
      </c>
      <c r="S67">
        <f t="shared" si="51"/>
        <v>0</v>
      </c>
      <c r="T67">
        <f t="shared" si="52"/>
        <v>0</v>
      </c>
      <c r="U67">
        <f t="shared" si="53"/>
        <v>0</v>
      </c>
      <c r="V67">
        <f t="shared" si="54"/>
        <v>0</v>
      </c>
      <c r="W67" s="46">
        <v>10</v>
      </c>
      <c r="X67">
        <f t="shared" si="55"/>
        <v>0</v>
      </c>
      <c r="Y67">
        <f t="shared" si="56"/>
        <v>0</v>
      </c>
      <c r="Z67">
        <f t="shared" si="57"/>
        <v>0</v>
      </c>
      <c r="AA67">
        <f t="shared" si="58"/>
        <v>0</v>
      </c>
      <c r="AB67">
        <f t="shared" si="59"/>
        <v>0</v>
      </c>
      <c r="AC67">
        <f t="shared" si="60"/>
        <v>0</v>
      </c>
      <c r="AD67">
        <f t="shared" si="61"/>
        <v>0</v>
      </c>
      <c r="AE67">
        <f t="shared" si="62"/>
        <v>0</v>
      </c>
      <c r="AF67">
        <f t="shared" si="63"/>
        <v>0</v>
      </c>
      <c r="AG67">
        <f t="shared" si="64"/>
        <v>0</v>
      </c>
      <c r="AH67" s="46">
        <v>5</v>
      </c>
      <c r="AI67">
        <f t="shared" si="65"/>
        <v>0</v>
      </c>
      <c r="AJ67">
        <f t="shared" si="66"/>
        <v>0</v>
      </c>
      <c r="AK67">
        <f t="shared" si="67"/>
        <v>0</v>
      </c>
      <c r="AL67">
        <f t="shared" si="89"/>
        <v>0</v>
      </c>
      <c r="AM67">
        <f t="shared" si="68"/>
        <v>0</v>
      </c>
      <c r="AN67">
        <f t="shared" si="69"/>
        <v>0</v>
      </c>
      <c r="AO67" s="47">
        <v>9</v>
      </c>
      <c r="AP67">
        <f t="shared" si="70"/>
        <v>0</v>
      </c>
      <c r="AQ67">
        <f t="shared" si="71"/>
        <v>0</v>
      </c>
      <c r="AR67">
        <f t="shared" si="90"/>
        <v>0</v>
      </c>
      <c r="AS67">
        <f t="shared" si="72"/>
        <v>0</v>
      </c>
      <c r="AT67">
        <f t="shared" si="73"/>
        <v>0</v>
      </c>
      <c r="AU67">
        <f t="shared" si="74"/>
        <v>0</v>
      </c>
      <c r="AV67">
        <f t="shared" si="75"/>
        <v>0</v>
      </c>
      <c r="AW67">
        <f t="shared" si="76"/>
        <v>0</v>
      </c>
      <c r="AX67">
        <f t="shared" si="77"/>
        <v>0</v>
      </c>
      <c r="AY67">
        <f t="shared" si="78"/>
        <v>0</v>
      </c>
      <c r="AZ67" s="212">
        <v>9</v>
      </c>
      <c r="BA67">
        <f t="shared" si="79"/>
        <v>0</v>
      </c>
      <c r="BB67">
        <f t="shared" si="80"/>
        <v>0</v>
      </c>
      <c r="BC67">
        <f t="shared" si="81"/>
        <v>0</v>
      </c>
      <c r="BD67">
        <f t="shared" si="82"/>
        <v>0</v>
      </c>
      <c r="BE67">
        <f t="shared" si="83"/>
        <v>0</v>
      </c>
      <c r="BF67">
        <f t="shared" si="84"/>
        <v>0</v>
      </c>
      <c r="BG67">
        <f t="shared" si="85"/>
        <v>0</v>
      </c>
      <c r="BH67">
        <f t="shared" si="86"/>
        <v>0</v>
      </c>
      <c r="BI67">
        <f t="shared" si="87"/>
        <v>0</v>
      </c>
      <c r="BJ67">
        <f t="shared" si="88"/>
        <v>0</v>
      </c>
    </row>
    <row r="68" spans="1:62" ht="19.5" customHeight="1">
      <c r="A68" s="38"/>
      <c r="B68" s="43"/>
      <c r="C68" s="7"/>
      <c r="D68" s="7"/>
      <c r="E68" s="7"/>
      <c r="F68" s="7"/>
      <c r="G68" s="115"/>
      <c r="H68" s="116"/>
      <c r="I68" s="211"/>
      <c r="J68" s="118">
        <f t="shared" si="46"/>
        <v>0</v>
      </c>
      <c r="K68" s="38"/>
      <c r="L68" s="119">
        <f t="shared" si="47"/>
        <v>0</v>
      </c>
      <c r="M68" s="39"/>
      <c r="N68" s="39"/>
      <c r="O68" s="119">
        <f t="shared" si="48"/>
        <v>0</v>
      </c>
      <c r="P68" s="46">
        <v>4</v>
      </c>
      <c r="Q68">
        <f t="shared" si="49"/>
        <v>0</v>
      </c>
      <c r="R68">
        <f t="shared" si="50"/>
        <v>0</v>
      </c>
      <c r="S68">
        <f t="shared" si="51"/>
        <v>0</v>
      </c>
      <c r="T68">
        <f t="shared" si="52"/>
        <v>0</v>
      </c>
      <c r="U68">
        <f t="shared" si="53"/>
        <v>0</v>
      </c>
      <c r="V68">
        <f t="shared" si="54"/>
        <v>0</v>
      </c>
      <c r="W68" s="46">
        <v>10</v>
      </c>
      <c r="X68">
        <f t="shared" si="55"/>
        <v>0</v>
      </c>
      <c r="Y68">
        <f t="shared" si="56"/>
        <v>0</v>
      </c>
      <c r="Z68">
        <f t="shared" si="57"/>
        <v>0</v>
      </c>
      <c r="AA68">
        <f t="shared" si="58"/>
        <v>0</v>
      </c>
      <c r="AB68">
        <f t="shared" si="59"/>
        <v>0</v>
      </c>
      <c r="AC68">
        <f t="shared" si="60"/>
        <v>0</v>
      </c>
      <c r="AD68">
        <f t="shared" si="61"/>
        <v>0</v>
      </c>
      <c r="AE68">
        <f t="shared" si="62"/>
        <v>0</v>
      </c>
      <c r="AF68">
        <f t="shared" si="63"/>
        <v>0</v>
      </c>
      <c r="AG68">
        <f t="shared" si="64"/>
        <v>0</v>
      </c>
      <c r="AH68" s="46">
        <v>5</v>
      </c>
      <c r="AI68">
        <f t="shared" si="65"/>
        <v>0</v>
      </c>
      <c r="AJ68">
        <f t="shared" si="66"/>
        <v>0</v>
      </c>
      <c r="AK68">
        <f t="shared" si="67"/>
        <v>0</v>
      </c>
      <c r="AL68">
        <f t="shared" si="89"/>
        <v>0</v>
      </c>
      <c r="AM68">
        <f t="shared" si="68"/>
        <v>0</v>
      </c>
      <c r="AN68">
        <f t="shared" si="69"/>
        <v>0</v>
      </c>
      <c r="AO68" s="47">
        <v>9</v>
      </c>
      <c r="AP68">
        <f t="shared" si="70"/>
        <v>0</v>
      </c>
      <c r="AQ68">
        <f t="shared" si="71"/>
        <v>0</v>
      </c>
      <c r="AR68">
        <f t="shared" si="90"/>
        <v>0</v>
      </c>
      <c r="AS68">
        <f t="shared" si="72"/>
        <v>0</v>
      </c>
      <c r="AT68">
        <f t="shared" si="73"/>
        <v>0</v>
      </c>
      <c r="AU68">
        <f t="shared" si="74"/>
        <v>0</v>
      </c>
      <c r="AV68">
        <f t="shared" si="75"/>
        <v>0</v>
      </c>
      <c r="AW68">
        <f t="shared" si="76"/>
        <v>0</v>
      </c>
      <c r="AX68">
        <f t="shared" si="77"/>
        <v>0</v>
      </c>
      <c r="AY68">
        <f t="shared" si="78"/>
        <v>0</v>
      </c>
      <c r="AZ68" s="212">
        <v>9</v>
      </c>
      <c r="BA68">
        <f t="shared" si="79"/>
        <v>0</v>
      </c>
      <c r="BB68">
        <f t="shared" si="80"/>
        <v>0</v>
      </c>
      <c r="BC68">
        <f t="shared" si="81"/>
        <v>0</v>
      </c>
      <c r="BD68">
        <f t="shared" si="82"/>
        <v>0</v>
      </c>
      <c r="BE68">
        <f t="shared" si="83"/>
        <v>0</v>
      </c>
      <c r="BF68">
        <f t="shared" si="84"/>
        <v>0</v>
      </c>
      <c r="BG68">
        <f t="shared" si="85"/>
        <v>0</v>
      </c>
      <c r="BH68">
        <f t="shared" si="86"/>
        <v>0</v>
      </c>
      <c r="BI68">
        <f t="shared" si="87"/>
        <v>0</v>
      </c>
      <c r="BJ68">
        <f t="shared" si="88"/>
        <v>0</v>
      </c>
    </row>
    <row r="69" spans="1:62" ht="19.5" customHeight="1">
      <c r="A69" s="38"/>
      <c r="B69" s="43"/>
      <c r="C69" s="7"/>
      <c r="D69" s="7"/>
      <c r="E69" s="7"/>
      <c r="F69" s="7"/>
      <c r="G69" s="115"/>
      <c r="H69" s="116"/>
      <c r="I69" s="211"/>
      <c r="J69" s="118">
        <f t="shared" si="46"/>
        <v>0</v>
      </c>
      <c r="K69" s="38"/>
      <c r="L69" s="119">
        <f t="shared" si="47"/>
        <v>0</v>
      </c>
      <c r="M69" s="39"/>
      <c r="N69" s="39"/>
      <c r="O69" s="119">
        <f t="shared" si="48"/>
        <v>0</v>
      </c>
      <c r="P69" s="46">
        <v>4</v>
      </c>
      <c r="Q69">
        <f t="shared" si="49"/>
        <v>0</v>
      </c>
      <c r="R69">
        <f t="shared" si="50"/>
        <v>0</v>
      </c>
      <c r="S69">
        <f t="shared" si="51"/>
        <v>0</v>
      </c>
      <c r="T69">
        <f t="shared" si="52"/>
        <v>0</v>
      </c>
      <c r="U69">
        <f t="shared" si="53"/>
        <v>0</v>
      </c>
      <c r="V69">
        <f t="shared" si="54"/>
        <v>0</v>
      </c>
      <c r="W69" s="46">
        <v>10</v>
      </c>
      <c r="X69">
        <f t="shared" si="55"/>
        <v>0</v>
      </c>
      <c r="Y69">
        <f t="shared" si="56"/>
        <v>0</v>
      </c>
      <c r="Z69">
        <f t="shared" si="57"/>
        <v>0</v>
      </c>
      <c r="AA69">
        <f t="shared" si="58"/>
        <v>0</v>
      </c>
      <c r="AB69">
        <f t="shared" si="59"/>
        <v>0</v>
      </c>
      <c r="AC69">
        <f t="shared" si="60"/>
        <v>0</v>
      </c>
      <c r="AD69">
        <f t="shared" si="61"/>
        <v>0</v>
      </c>
      <c r="AE69">
        <f t="shared" si="62"/>
        <v>0</v>
      </c>
      <c r="AF69">
        <f t="shared" si="63"/>
        <v>0</v>
      </c>
      <c r="AG69">
        <f t="shared" si="64"/>
        <v>0</v>
      </c>
      <c r="AH69" s="46">
        <v>5</v>
      </c>
      <c r="AI69">
        <f t="shared" si="65"/>
        <v>0</v>
      </c>
      <c r="AJ69">
        <f t="shared" si="66"/>
        <v>0</v>
      </c>
      <c r="AK69">
        <f t="shared" si="67"/>
        <v>0</v>
      </c>
      <c r="AL69">
        <f t="shared" si="89"/>
        <v>0</v>
      </c>
      <c r="AM69">
        <f t="shared" si="68"/>
        <v>0</v>
      </c>
      <c r="AN69">
        <f t="shared" si="69"/>
        <v>0</v>
      </c>
      <c r="AO69" s="47">
        <v>9</v>
      </c>
      <c r="AP69">
        <f t="shared" si="70"/>
        <v>0</v>
      </c>
      <c r="AQ69">
        <f t="shared" si="71"/>
        <v>0</v>
      </c>
      <c r="AR69">
        <f t="shared" si="90"/>
        <v>0</v>
      </c>
      <c r="AS69">
        <f t="shared" si="72"/>
        <v>0</v>
      </c>
      <c r="AT69">
        <f t="shared" si="73"/>
        <v>0</v>
      </c>
      <c r="AU69">
        <f t="shared" si="74"/>
        <v>0</v>
      </c>
      <c r="AV69">
        <f t="shared" si="75"/>
        <v>0</v>
      </c>
      <c r="AW69">
        <f t="shared" si="76"/>
        <v>0</v>
      </c>
      <c r="AX69">
        <f t="shared" si="77"/>
        <v>0</v>
      </c>
      <c r="AY69">
        <f t="shared" si="78"/>
        <v>0</v>
      </c>
      <c r="AZ69" s="212">
        <v>9</v>
      </c>
      <c r="BA69">
        <f t="shared" si="79"/>
        <v>0</v>
      </c>
      <c r="BB69">
        <f t="shared" si="80"/>
        <v>0</v>
      </c>
      <c r="BC69">
        <f t="shared" si="81"/>
        <v>0</v>
      </c>
      <c r="BD69">
        <f t="shared" si="82"/>
        <v>0</v>
      </c>
      <c r="BE69">
        <f t="shared" si="83"/>
        <v>0</v>
      </c>
      <c r="BF69">
        <f t="shared" si="84"/>
        <v>0</v>
      </c>
      <c r="BG69">
        <f t="shared" si="85"/>
        <v>0</v>
      </c>
      <c r="BH69">
        <f t="shared" si="86"/>
        <v>0</v>
      </c>
      <c r="BI69">
        <f t="shared" si="87"/>
        <v>0</v>
      </c>
      <c r="BJ69">
        <f t="shared" si="88"/>
        <v>0</v>
      </c>
    </row>
    <row r="70" spans="1:12" ht="16.5" customHeight="1">
      <c r="A70" s="191" t="s">
        <v>321</v>
      </c>
      <c r="B70" s="192">
        <f>SUM(B15:B69)</f>
        <v>855000</v>
      </c>
      <c r="J70" s="189" t="str">
        <f t="shared" si="46"/>
        <v>Total Investments</v>
      </c>
      <c r="L70" s="190" t="str">
        <f t="shared" si="47"/>
        <v>Total Investments</v>
      </c>
    </row>
    <row r="71" ht="16.5" customHeight="1"/>
    <row r="72" ht="16.5" customHeight="1">
      <c r="B72" t="s">
        <v>140</v>
      </c>
    </row>
    <row r="73" spans="2:6" ht="14.25" customHeight="1">
      <c r="B73" s="68" t="s">
        <v>21</v>
      </c>
      <c r="C73" s="68" t="s">
        <v>15</v>
      </c>
      <c r="D73" s="68" t="s">
        <v>16</v>
      </c>
      <c r="E73" s="68" t="s">
        <v>19</v>
      </c>
      <c r="F73" s="117" t="s">
        <v>26</v>
      </c>
    </row>
    <row r="74" spans="2:8" ht="16.5" customHeight="1">
      <c r="B74" s="66" t="str">
        <f>'Investment Summary'!A72</f>
        <v>Revocable Trust</v>
      </c>
      <c r="C74" s="66" t="str">
        <f>'Investment Summary'!A22</f>
        <v>Stocks</v>
      </c>
      <c r="D74" s="66" t="str">
        <f>'Investment Summary'!A60</f>
        <v>Taxable</v>
      </c>
      <c r="E74" s="66" t="str">
        <f>'Investment Summary'!A89</f>
        <v>Thomas Jones</v>
      </c>
      <c r="F74" s="66" t="str">
        <f>'Investment Summary'!A105</f>
        <v>Mary</v>
      </c>
      <c r="H74" s="5"/>
    </row>
    <row r="75" spans="2:6" ht="16.5" customHeight="1">
      <c r="B75" s="66" t="str">
        <f>'Investment Summary'!A73</f>
        <v>QTIP Trust</v>
      </c>
      <c r="C75" s="66" t="str">
        <f>'Investment Summary'!A23</f>
        <v>Bonds</v>
      </c>
      <c r="D75" s="66" t="str">
        <f>'Investment Summary'!A61</f>
        <v>Tax-Exempt</v>
      </c>
      <c r="E75" s="66" t="str">
        <f>'Investment Summary'!A90</f>
        <v>Mary Jones</v>
      </c>
      <c r="F75" s="66" t="str">
        <f>'Investment Summary'!A106</f>
        <v>Tom</v>
      </c>
    </row>
    <row r="76" spans="2:8" ht="16.5" customHeight="1">
      <c r="B76" s="66" t="str">
        <f>'Investment Summary'!A74</f>
        <v>Credit Trust</v>
      </c>
      <c r="C76" s="66" t="str">
        <f>'Investment Summary'!A24</f>
        <v>EE/I Bonds</v>
      </c>
      <c r="D76" s="66" t="str">
        <f>'Investment Summary'!A62</f>
        <v>Roth</v>
      </c>
      <c r="E76" s="66" t="str">
        <f>'Investment Summary'!A91</f>
        <v>Joint</v>
      </c>
      <c r="F76" s="66" t="str">
        <f>'Investment Summary'!A107</f>
        <v>Estate</v>
      </c>
      <c r="H76" s="5"/>
    </row>
    <row r="77" spans="2:6" ht="16.5" customHeight="1">
      <c r="B77" s="66" t="str">
        <f>'Investment Summary'!A75</f>
        <v>Direct Investment</v>
      </c>
      <c r="C77" s="66" t="str">
        <f>'Investment Summary'!A25</f>
        <v>Real Est.EX Home</v>
      </c>
      <c r="D77" s="66" t="str">
        <f>'Investment Summary'!A63</f>
        <v>Deferred-Tax</v>
      </c>
      <c r="E77" s="66" t="str">
        <f>'Investment Summary'!A92</f>
        <v>Trust</v>
      </c>
      <c r="F77" s="66" t="str">
        <f>'Investment Summary'!A108</f>
        <v>Church</v>
      </c>
    </row>
    <row r="78" spans="2:6" ht="16.5" customHeight="1">
      <c r="B78" s="66">
        <f>'Investment Summary'!A76</f>
        <v>0</v>
      </c>
      <c r="C78" s="66" t="str">
        <f>'Investment Summary'!A26</f>
        <v>CDs</v>
      </c>
      <c r="D78" s="66">
        <f>'Investment Summary'!A64</f>
        <v>0</v>
      </c>
      <c r="E78" s="66">
        <f>'Investment Summary'!A93</f>
        <v>0</v>
      </c>
      <c r="F78" s="66" t="str">
        <f>'Investment Summary'!A109</f>
        <v>Children</v>
      </c>
    </row>
    <row r="79" spans="2:6" ht="16.5" customHeight="1">
      <c r="B79" s="66" t="str">
        <f>'Investment Summary'!A77</f>
        <v>Not Part of Estate</v>
      </c>
      <c r="C79" s="66" t="str">
        <f>'Investment Summary'!A27</f>
        <v>Mixed Stks/Bnds</v>
      </c>
      <c r="D79" s="66" t="str">
        <f>'Investment Summary'!A65</f>
        <v>Not Applicable</v>
      </c>
      <c r="E79" s="66">
        <f>'Investment Summary'!A94</f>
        <v>0</v>
      </c>
      <c r="F79" s="66" t="str">
        <f>'Investment Summary'!A110</f>
        <v>Surviving Spouse</v>
      </c>
    </row>
    <row r="80" spans="2:6" ht="16.5" customHeight="1">
      <c r="B80" s="67"/>
      <c r="C80" s="66" t="str">
        <f>'Investment Summary'!A28</f>
        <v>Life Insurance</v>
      </c>
      <c r="D80" s="67"/>
      <c r="E80" s="66">
        <f>'Investment Summary'!A95</f>
        <v>0</v>
      </c>
      <c r="F80" s="66" t="str">
        <f>'Investment Summary'!A111</f>
        <v>Revocable Trust</v>
      </c>
    </row>
    <row r="81" spans="2:6" ht="12.75">
      <c r="B81" s="67"/>
      <c r="C81" s="66" t="str">
        <f>'Investment Summary'!A29</f>
        <v>Roth Cash</v>
      </c>
      <c r="D81" s="67"/>
      <c r="E81" s="66">
        <f>'Investment Summary'!A96</f>
        <v>0</v>
      </c>
      <c r="F81" s="66" t="str">
        <f>'Investment Summary'!A112</f>
        <v>Tomas Jones</v>
      </c>
    </row>
    <row r="82" spans="2:6" ht="12.75">
      <c r="B82" s="67"/>
      <c r="C82" s="66" t="str">
        <f>'Investment Summary'!A30</f>
        <v>Other Cash</v>
      </c>
      <c r="D82" s="67"/>
      <c r="E82" s="66">
        <f>'Investment Summary'!A97</f>
        <v>0</v>
      </c>
      <c r="F82" s="66" t="str">
        <f>'Investment Summary'!A113</f>
        <v>Mary Jones</v>
      </c>
    </row>
    <row r="83" spans="2:6" ht="12.75">
      <c r="B83" s="67"/>
      <c r="C83" s="66">
        <f>'Investment Summary'!A31</f>
        <v>0</v>
      </c>
      <c r="D83" s="67"/>
      <c r="E83" s="66" t="str">
        <f>'Investment Summary'!A98</f>
        <v>Not Applicable</v>
      </c>
      <c r="F83" s="66" t="str">
        <f>'Investment Summary'!A114</f>
        <v>Not Applicable</v>
      </c>
    </row>
    <row r="86" ht="12.75">
      <c r="C86" s="69" t="s">
        <v>139</v>
      </c>
    </row>
    <row r="87" ht="12.75">
      <c r="C87" s="5"/>
    </row>
    <row r="116" ht="12.75">
      <c r="AZ116" s="213">
        <v>5</v>
      </c>
    </row>
  </sheetData>
  <sheetProtection password="EA69" sheet="1" objects="1" scenarios="1"/>
  <conditionalFormatting sqref="G4">
    <cfRule type="cellIs" priority="1" dxfId="0" operator="equal" stopIfTrue="1">
      <formula>1</formula>
    </cfRule>
  </conditionalFormatting>
  <hyperlinks>
    <hyperlink ref="F1" location="Instructions!A1" display="Return to Contents"/>
  </hyperlinks>
  <printOptions/>
  <pageMargins left="0.25" right="0.25" top="0.75" bottom="0.75" header="0.3" footer="0.3"/>
  <pageSetup orientation="landscape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00390625" style="0" customWidth="1"/>
    <col min="2" max="2" width="10.57421875" style="0" customWidth="1"/>
    <col min="3" max="3" width="10.421875" style="0" customWidth="1"/>
    <col min="4" max="4" width="11.140625" style="0" customWidth="1"/>
    <col min="5" max="5" width="19.57421875" style="0" customWidth="1"/>
    <col min="6" max="6" width="10.421875" style="0" customWidth="1"/>
    <col min="7" max="7" width="10.8515625" style="0" customWidth="1"/>
    <col min="8" max="8" width="25.8515625" style="0" customWidth="1"/>
    <col min="9" max="9" width="11.421875" style="0" customWidth="1"/>
  </cols>
  <sheetData>
    <row r="1" spans="1:9" ht="15.75">
      <c r="A1" s="17"/>
      <c r="B1" s="32" t="s">
        <v>193</v>
      </c>
      <c r="C1" s="17"/>
      <c r="D1" s="17"/>
      <c r="E1" s="102" t="s">
        <v>225</v>
      </c>
      <c r="F1" s="17"/>
      <c r="G1" s="17"/>
      <c r="H1" s="17"/>
      <c r="I1" s="17"/>
    </row>
    <row r="2" spans="1:9" ht="15.75">
      <c r="A2" s="17"/>
      <c r="B2" s="32"/>
      <c r="C2" s="17"/>
      <c r="D2" s="17"/>
      <c r="E2" s="102"/>
      <c r="F2" s="17"/>
      <c r="G2" s="17"/>
      <c r="H2" s="17"/>
      <c r="I2" s="17"/>
    </row>
    <row r="3" ht="12.75">
      <c r="A3" s="21" t="s">
        <v>366</v>
      </c>
    </row>
    <row r="4" ht="12.75">
      <c r="A4" s="21" t="s">
        <v>296</v>
      </c>
    </row>
    <row r="5" ht="12.75">
      <c r="A5" s="21" t="s">
        <v>312</v>
      </c>
    </row>
    <row r="7" spans="1:9" ht="12.75">
      <c r="A7" s="21" t="s">
        <v>288</v>
      </c>
      <c r="B7" s="21" t="s">
        <v>29</v>
      </c>
      <c r="E7" s="21" t="s">
        <v>293</v>
      </c>
      <c r="F7" s="21" t="s">
        <v>29</v>
      </c>
      <c r="H7" t="s">
        <v>301</v>
      </c>
      <c r="I7" s="21" t="s">
        <v>29</v>
      </c>
    </row>
    <row r="8" spans="1:9" ht="12.75">
      <c r="A8" s="181" t="s">
        <v>292</v>
      </c>
      <c r="B8" s="198">
        <f>Investments!B70</f>
        <v>855000</v>
      </c>
      <c r="E8" s="181" t="s">
        <v>295</v>
      </c>
      <c r="F8" s="196">
        <v>30000</v>
      </c>
      <c r="H8" s="181" t="s">
        <v>298</v>
      </c>
      <c r="I8" s="196">
        <v>5000000</v>
      </c>
    </row>
    <row r="9" spans="1:9" ht="12.75">
      <c r="A9" s="181" t="s">
        <v>376</v>
      </c>
      <c r="B9" s="198">
        <f>'Investment Summary'!B114</f>
        <v>10000</v>
      </c>
      <c r="E9" s="181" t="s">
        <v>311</v>
      </c>
      <c r="F9" s="196">
        <v>6000</v>
      </c>
      <c r="H9" s="181" t="s">
        <v>299</v>
      </c>
      <c r="I9" s="196"/>
    </row>
    <row r="10" spans="1:9" ht="12.75">
      <c r="A10" s="181" t="s">
        <v>377</v>
      </c>
      <c r="B10" s="198">
        <f>B8-B9</f>
        <v>845000</v>
      </c>
      <c r="E10" s="181" t="s">
        <v>326</v>
      </c>
      <c r="F10" s="196">
        <v>5000</v>
      </c>
      <c r="H10" s="181" t="s">
        <v>300</v>
      </c>
      <c r="I10" s="196"/>
    </row>
    <row r="11" spans="1:9" ht="12.75">
      <c r="A11" s="181" t="s">
        <v>294</v>
      </c>
      <c r="B11" s="196">
        <v>400000</v>
      </c>
      <c r="E11" s="181"/>
      <c r="F11" s="196"/>
      <c r="H11" s="181" t="s">
        <v>368</v>
      </c>
      <c r="I11" s="196"/>
    </row>
    <row r="12" spans="1:9" ht="12.75">
      <c r="A12" s="181" t="s">
        <v>290</v>
      </c>
      <c r="B12" s="196">
        <v>50000</v>
      </c>
      <c r="E12" s="181"/>
      <c r="F12" s="196"/>
      <c r="H12" s="181"/>
      <c r="I12" s="196"/>
    </row>
    <row r="13" spans="1:9" ht="12.75">
      <c r="A13" s="181" t="s">
        <v>289</v>
      </c>
      <c r="B13" s="196">
        <v>20000</v>
      </c>
      <c r="E13" s="182"/>
      <c r="F13" s="196"/>
      <c r="H13" s="182"/>
      <c r="I13" s="196"/>
    </row>
    <row r="14" spans="1:9" ht="12.75">
      <c r="A14" s="181" t="s">
        <v>291</v>
      </c>
      <c r="B14" s="196">
        <v>20000</v>
      </c>
      <c r="E14" s="182"/>
      <c r="F14" s="196"/>
      <c r="H14" s="182"/>
      <c r="I14" s="196"/>
    </row>
    <row r="15" spans="1:9" ht="12.75">
      <c r="A15" s="182"/>
      <c r="B15" s="196"/>
      <c r="E15" s="182"/>
      <c r="F15" s="196"/>
      <c r="H15" s="182"/>
      <c r="I15" s="196"/>
    </row>
    <row r="16" spans="1:9" ht="12.75">
      <c r="A16" s="182"/>
      <c r="B16" s="196"/>
      <c r="E16" s="182"/>
      <c r="F16" s="196"/>
      <c r="H16" s="182"/>
      <c r="I16" s="196"/>
    </row>
    <row r="17" spans="1:9" ht="12.75">
      <c r="A17" s="182"/>
      <c r="B17" s="196"/>
      <c r="E17" s="182"/>
      <c r="F17" s="196"/>
      <c r="H17" s="182"/>
      <c r="I17" s="196"/>
    </row>
    <row r="18" spans="1:9" ht="12.75">
      <c r="A18" s="182"/>
      <c r="B18" s="196"/>
      <c r="E18" s="182"/>
      <c r="F18" s="196"/>
      <c r="H18" s="182"/>
      <c r="I18" s="196"/>
    </row>
    <row r="19" spans="1:9" ht="12.75">
      <c r="A19" s="182"/>
      <c r="B19" s="196"/>
      <c r="E19" s="182"/>
      <c r="F19" s="196"/>
      <c r="H19" s="174" t="s">
        <v>371</v>
      </c>
      <c r="I19" s="197"/>
    </row>
    <row r="20" spans="1:9" ht="12.75">
      <c r="A20" s="182"/>
      <c r="B20" s="196"/>
      <c r="E20" s="182"/>
      <c r="F20" s="196"/>
      <c r="H20" s="21" t="s">
        <v>372</v>
      </c>
      <c r="I20" s="197"/>
    </row>
    <row r="21" spans="1:9" ht="12.75">
      <c r="A21" s="182"/>
      <c r="B21" s="196"/>
      <c r="E21" s="182"/>
      <c r="F21" s="196"/>
      <c r="H21" s="21" t="s">
        <v>375</v>
      </c>
      <c r="I21" s="197"/>
    </row>
    <row r="22" spans="1:9" ht="12.75">
      <c r="A22" s="11" t="s">
        <v>23</v>
      </c>
      <c r="B22" s="187">
        <f>SUM(B10:B21)</f>
        <v>1335000</v>
      </c>
      <c r="E22" s="11" t="s">
        <v>23</v>
      </c>
      <c r="F22" s="187">
        <f>SUM(F8:F21)</f>
        <v>41000</v>
      </c>
      <c r="H22" s="21" t="s">
        <v>373</v>
      </c>
      <c r="I22" s="11"/>
    </row>
    <row r="23" ht="12.75">
      <c r="H23" s="20" t="s">
        <v>374</v>
      </c>
    </row>
    <row r="24" spans="1:5" ht="12.75">
      <c r="A24" s="21" t="s">
        <v>297</v>
      </c>
      <c r="E24" s="21" t="s">
        <v>367</v>
      </c>
    </row>
    <row r="25" spans="1:7" ht="12.75">
      <c r="A25" s="182"/>
      <c r="B25" s="196"/>
      <c r="C25" s="196"/>
      <c r="E25" s="182"/>
      <c r="F25" s="196"/>
      <c r="G25" s="196"/>
    </row>
    <row r="26" spans="1:7" ht="12.75">
      <c r="A26" s="182"/>
      <c r="B26" s="196"/>
      <c r="C26" s="196"/>
      <c r="E26" s="182"/>
      <c r="F26" s="196"/>
      <c r="G26" s="196"/>
    </row>
    <row r="27" spans="1:7" ht="12.75">
      <c r="A27" s="182"/>
      <c r="B27" s="196"/>
      <c r="C27" s="196"/>
      <c r="E27" s="182"/>
      <c r="F27" s="196"/>
      <c r="G27" s="196"/>
    </row>
    <row r="28" spans="1:7" ht="12.75">
      <c r="A28" s="182"/>
      <c r="B28" s="196"/>
      <c r="C28" s="196"/>
      <c r="E28" s="182"/>
      <c r="F28" s="196"/>
      <c r="G28" s="196"/>
    </row>
    <row r="29" spans="1:7" ht="12.75">
      <c r="A29" s="182"/>
      <c r="B29" s="196"/>
      <c r="C29" s="196"/>
      <c r="E29" s="182"/>
      <c r="F29" s="196"/>
      <c r="G29" s="196"/>
    </row>
    <row r="30" spans="1:7" ht="12.75">
      <c r="A30" s="182"/>
      <c r="B30" s="196"/>
      <c r="C30" s="196"/>
      <c r="E30" s="182"/>
      <c r="F30" s="196"/>
      <c r="G30" s="196"/>
    </row>
    <row r="31" spans="1:7" ht="12.75">
      <c r="A31" s="182"/>
      <c r="B31" s="196"/>
      <c r="C31" s="196"/>
      <c r="E31" s="182"/>
      <c r="F31" s="196"/>
      <c r="G31" s="196"/>
    </row>
    <row r="32" spans="1:7" ht="12.75">
      <c r="A32" s="182"/>
      <c r="B32" s="196"/>
      <c r="C32" s="196"/>
      <c r="E32" s="182"/>
      <c r="F32" s="196"/>
      <c r="G32" s="196"/>
    </row>
    <row r="33" spans="1:7" ht="12.75">
      <c r="A33" s="182"/>
      <c r="B33" s="196"/>
      <c r="C33" s="196"/>
      <c r="E33" s="182"/>
      <c r="F33" s="196"/>
      <c r="G33" s="196"/>
    </row>
    <row r="34" spans="1:7" ht="12.75">
      <c r="A34" s="182"/>
      <c r="B34" s="196"/>
      <c r="C34" s="196"/>
      <c r="E34" s="182"/>
      <c r="F34" s="196"/>
      <c r="G34" s="196"/>
    </row>
    <row r="35" spans="1:7" ht="12.75">
      <c r="A35" s="182"/>
      <c r="B35" s="196"/>
      <c r="C35" s="196"/>
      <c r="E35" s="182"/>
      <c r="F35" s="196"/>
      <c r="G35" s="196"/>
    </row>
    <row r="36" spans="1:7" ht="12.75">
      <c r="A36" s="182"/>
      <c r="B36" s="196"/>
      <c r="C36" s="196"/>
      <c r="E36" s="182"/>
      <c r="F36" s="196"/>
      <c r="G36" s="196"/>
    </row>
    <row r="37" spans="1:7" ht="12.75">
      <c r="A37" s="182"/>
      <c r="B37" s="196"/>
      <c r="C37" s="196"/>
      <c r="E37" s="182"/>
      <c r="F37" s="196"/>
      <c r="G37" s="196"/>
    </row>
    <row r="38" spans="1:7" ht="12.75">
      <c r="A38" s="182"/>
      <c r="B38" s="196"/>
      <c r="C38" s="196"/>
      <c r="E38" s="182"/>
      <c r="F38" s="196"/>
      <c r="G38" s="196"/>
    </row>
    <row r="39" spans="1:7" ht="12.75">
      <c r="A39" s="182"/>
      <c r="B39" s="196"/>
      <c r="C39" s="196"/>
      <c r="E39" s="182"/>
      <c r="F39" s="196"/>
      <c r="G39" s="196"/>
    </row>
    <row r="42" spans="1:5" ht="18">
      <c r="A42" s="78" t="s">
        <v>302</v>
      </c>
      <c r="E42" s="21" t="s">
        <v>370</v>
      </c>
    </row>
    <row r="44" spans="1:7" ht="18">
      <c r="A44" s="78"/>
      <c r="C44" s="242" t="s">
        <v>397</v>
      </c>
      <c r="D44" s="243"/>
      <c r="F44" s="242" t="s">
        <v>396</v>
      </c>
      <c r="G44" s="243"/>
    </row>
    <row r="45" spans="1:8" ht="18">
      <c r="A45" s="78"/>
      <c r="B45" s="21" t="s">
        <v>194</v>
      </c>
      <c r="C45" s="21" t="s">
        <v>27</v>
      </c>
      <c r="D45" s="21" t="s">
        <v>369</v>
      </c>
      <c r="E45" s="21" t="s">
        <v>3</v>
      </c>
      <c r="F45" s="21" t="s">
        <v>27</v>
      </c>
      <c r="G45" s="21" t="s">
        <v>369</v>
      </c>
      <c r="H45" s="21" t="s">
        <v>3</v>
      </c>
    </row>
    <row r="46" spans="1:8" ht="15.75" customHeight="1">
      <c r="A46" s="78"/>
      <c r="B46" s="165">
        <v>1996</v>
      </c>
      <c r="C46" s="196">
        <v>271750</v>
      </c>
      <c r="D46" s="196">
        <v>78195</v>
      </c>
      <c r="E46" s="200"/>
      <c r="F46" s="196">
        <v>271750</v>
      </c>
      <c r="G46" s="196">
        <v>78195</v>
      </c>
      <c r="H46" s="200"/>
    </row>
    <row r="47" spans="1:8" ht="15.75" customHeight="1">
      <c r="A47" s="78"/>
      <c r="B47" s="165"/>
      <c r="C47" s="196"/>
      <c r="D47" s="196"/>
      <c r="E47" s="200"/>
      <c r="F47" s="196"/>
      <c r="G47" s="196"/>
      <c r="H47" s="200"/>
    </row>
    <row r="48" spans="1:8" ht="15.75" customHeight="1">
      <c r="A48" s="78"/>
      <c r="B48" s="165"/>
      <c r="C48" s="196"/>
      <c r="D48" s="196"/>
      <c r="E48" s="200"/>
      <c r="F48" s="196"/>
      <c r="G48" s="196"/>
      <c r="H48" s="200"/>
    </row>
    <row r="49" spans="1:8" ht="15.75" customHeight="1">
      <c r="A49" s="78"/>
      <c r="B49" s="165"/>
      <c r="C49" s="196"/>
      <c r="D49" s="196"/>
      <c r="E49" s="200"/>
      <c r="F49" s="196"/>
      <c r="G49" s="196"/>
      <c r="H49" s="200"/>
    </row>
    <row r="50" spans="1:8" ht="15.75" customHeight="1">
      <c r="A50" s="78"/>
      <c r="B50" s="165"/>
      <c r="C50" s="196"/>
      <c r="D50" s="196"/>
      <c r="E50" s="200"/>
      <c r="F50" s="196"/>
      <c r="G50" s="196"/>
      <c r="H50" s="200"/>
    </row>
    <row r="51" spans="1:8" ht="15.75" customHeight="1">
      <c r="A51" s="78"/>
      <c r="B51" s="165"/>
      <c r="C51" s="196"/>
      <c r="D51" s="196"/>
      <c r="E51" s="200"/>
      <c r="F51" s="196"/>
      <c r="G51" s="196"/>
      <c r="H51" s="200"/>
    </row>
    <row r="52" spans="1:8" ht="15.75" customHeight="1">
      <c r="A52" s="78"/>
      <c r="B52" s="165"/>
      <c r="C52" s="196"/>
      <c r="D52" s="196"/>
      <c r="E52" s="200"/>
      <c r="F52" s="196"/>
      <c r="G52" s="196"/>
      <c r="H52" s="200"/>
    </row>
    <row r="53" spans="1:8" ht="15.75" customHeight="1">
      <c r="A53" s="78"/>
      <c r="B53" s="165"/>
      <c r="C53" s="196"/>
      <c r="D53" s="196"/>
      <c r="E53" s="200"/>
      <c r="F53" s="196"/>
      <c r="G53" s="196"/>
      <c r="H53" s="200"/>
    </row>
    <row r="54" spans="1:8" ht="15.75" customHeight="1">
      <c r="A54" s="78"/>
      <c r="B54" s="165"/>
      <c r="C54" s="196"/>
      <c r="D54" s="196"/>
      <c r="E54" s="200"/>
      <c r="F54" s="196"/>
      <c r="G54" s="196"/>
      <c r="H54" s="200"/>
    </row>
    <row r="55" spans="1:8" ht="15.75" customHeight="1">
      <c r="A55" s="78"/>
      <c r="B55" s="165"/>
      <c r="C55" s="196"/>
      <c r="D55" s="196"/>
      <c r="E55" s="200"/>
      <c r="F55" s="196"/>
      <c r="G55" s="196"/>
      <c r="H55" s="200"/>
    </row>
    <row r="56" spans="1:8" ht="15.75" customHeight="1">
      <c r="A56" s="78"/>
      <c r="B56" s="165"/>
      <c r="C56" s="196"/>
      <c r="D56" s="196"/>
      <c r="E56" s="200"/>
      <c r="F56" s="196"/>
      <c r="G56" s="196"/>
      <c r="H56" s="200"/>
    </row>
    <row r="57" spans="1:8" ht="15.75" customHeight="1">
      <c r="A57" s="78"/>
      <c r="B57" s="165"/>
      <c r="C57" s="196"/>
      <c r="D57" s="196"/>
      <c r="E57" s="200"/>
      <c r="F57" s="196"/>
      <c r="G57" s="196"/>
      <c r="H57" s="200"/>
    </row>
    <row r="58" spans="1:8" ht="15.75" customHeight="1">
      <c r="A58" s="78"/>
      <c r="B58" s="165"/>
      <c r="C58" s="196"/>
      <c r="D58" s="196"/>
      <c r="E58" s="200"/>
      <c r="F58" s="196"/>
      <c r="G58" s="196"/>
      <c r="H58" s="200"/>
    </row>
    <row r="59" spans="1:8" ht="15.75" customHeight="1">
      <c r="A59" s="78"/>
      <c r="B59" s="165"/>
      <c r="C59" s="196"/>
      <c r="D59" s="196"/>
      <c r="E59" s="200"/>
      <c r="F59" s="196"/>
      <c r="G59" s="196"/>
      <c r="H59" s="200"/>
    </row>
    <row r="60" spans="2:8" ht="15.75" customHeight="1">
      <c r="B60" s="165"/>
      <c r="C60" s="196"/>
      <c r="D60" s="196"/>
      <c r="E60" s="200"/>
      <c r="F60" s="196"/>
      <c r="G60" s="196"/>
      <c r="H60" s="200"/>
    </row>
    <row r="61" spans="2:8" ht="15.75" customHeight="1">
      <c r="B61" s="165"/>
      <c r="C61" s="196"/>
      <c r="D61" s="196"/>
      <c r="E61" s="200"/>
      <c r="F61" s="196"/>
      <c r="G61" s="196"/>
      <c r="H61" s="200"/>
    </row>
    <row r="62" spans="2:8" ht="15.75" customHeight="1">
      <c r="B62" s="165"/>
      <c r="C62" s="196"/>
      <c r="D62" s="196"/>
      <c r="E62" s="200"/>
      <c r="F62" s="196"/>
      <c r="G62" s="196"/>
      <c r="H62" s="200"/>
    </row>
    <row r="63" spans="2:8" ht="15.75" customHeight="1">
      <c r="B63" s="165"/>
      <c r="C63" s="196"/>
      <c r="D63" s="196"/>
      <c r="E63" s="200"/>
      <c r="F63" s="196"/>
      <c r="G63" s="196"/>
      <c r="H63" s="200"/>
    </row>
    <row r="64" spans="2:8" ht="15.75" customHeight="1">
      <c r="B64" s="165"/>
      <c r="C64" s="196"/>
      <c r="D64" s="196"/>
      <c r="E64" s="200"/>
      <c r="F64" s="196"/>
      <c r="G64" s="196"/>
      <c r="H64" s="200"/>
    </row>
    <row r="65" spans="2:8" ht="15.75" customHeight="1">
      <c r="B65" s="165"/>
      <c r="C65" s="196"/>
      <c r="D65" s="196"/>
      <c r="E65" s="200"/>
      <c r="F65" s="196"/>
      <c r="G65" s="196"/>
      <c r="H65" s="200"/>
    </row>
    <row r="68" spans="1:8" ht="12.75">
      <c r="A68" s="80" t="s">
        <v>195</v>
      </c>
      <c r="B68" s="81"/>
      <c r="C68" s="81"/>
      <c r="D68" s="81"/>
      <c r="E68" s="81"/>
      <c r="F68" s="81"/>
      <c r="G68" s="81"/>
      <c r="H68" s="82"/>
    </row>
    <row r="69" spans="1:8" ht="12.75">
      <c r="A69" s="201" t="s">
        <v>380</v>
      </c>
      <c r="B69" s="84"/>
      <c r="C69" s="84"/>
      <c r="D69" s="84"/>
      <c r="E69" s="84"/>
      <c r="F69" s="84"/>
      <c r="G69" s="84"/>
      <c r="H69" s="85"/>
    </row>
    <row r="70" spans="1:8" ht="12.75">
      <c r="A70" s="83" t="s">
        <v>196</v>
      </c>
      <c r="B70" s="84"/>
      <c r="C70" s="84"/>
      <c r="D70" s="84"/>
      <c r="E70" s="84"/>
      <c r="F70" s="84"/>
      <c r="G70" s="84"/>
      <c r="H70" s="85"/>
    </row>
    <row r="71" spans="1:8" ht="12.75">
      <c r="A71" s="83" t="s">
        <v>197</v>
      </c>
      <c r="B71" s="84"/>
      <c r="C71" s="84"/>
      <c r="D71" s="84"/>
      <c r="E71" s="84"/>
      <c r="F71" s="84"/>
      <c r="G71" s="84"/>
      <c r="H71" s="85"/>
    </row>
    <row r="72" spans="1:8" ht="12.75">
      <c r="A72" s="83" t="s">
        <v>198</v>
      </c>
      <c r="B72" s="84"/>
      <c r="C72" s="84"/>
      <c r="D72" s="84"/>
      <c r="E72" s="84"/>
      <c r="F72" s="84"/>
      <c r="G72" s="84"/>
      <c r="H72" s="85"/>
    </row>
    <row r="73" spans="1:8" ht="12.75">
      <c r="A73" s="86" t="s">
        <v>199</v>
      </c>
      <c r="B73" s="87"/>
      <c r="C73" s="87"/>
      <c r="D73" s="87"/>
      <c r="E73" s="87"/>
      <c r="F73" s="87"/>
      <c r="G73" s="87"/>
      <c r="H73" s="88"/>
    </row>
  </sheetData>
  <sheetProtection password="EA69" sheet="1" objects="1" scenarios="1"/>
  <hyperlinks>
    <hyperlink ref="E1" location="Instructions!A1" display="Return to Contents"/>
  </hyperlinks>
  <printOptions/>
  <pageMargins left="0.25" right="0.25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C1" sqref="C1"/>
    </sheetView>
  </sheetViews>
  <sheetFormatPr defaultColWidth="9.140625" defaultRowHeight="12.75"/>
  <cols>
    <col min="1" max="1" width="8.140625" style="0" customWidth="1"/>
    <col min="2" max="9" width="11.140625" style="0" customWidth="1"/>
    <col min="10" max="10" width="8.57421875" style="0" customWidth="1"/>
    <col min="11" max="11" width="21.7109375" style="0" customWidth="1"/>
  </cols>
  <sheetData>
    <row r="1" spans="1:11" ht="15.75">
      <c r="A1" s="102" t="s">
        <v>225</v>
      </c>
      <c r="B1" s="17"/>
      <c r="C1" s="17"/>
      <c r="D1" s="17"/>
      <c r="E1" s="32" t="s">
        <v>79</v>
      </c>
      <c r="F1" s="17"/>
      <c r="G1" s="17"/>
      <c r="H1" s="17" t="s">
        <v>80</v>
      </c>
      <c r="I1" s="17"/>
      <c r="J1" s="33"/>
      <c r="K1" s="17"/>
    </row>
    <row r="2" spans="1:11" ht="15.75">
      <c r="A2" s="17"/>
      <c r="B2" s="17"/>
      <c r="C2" s="17"/>
      <c r="D2" s="17"/>
      <c r="E2" s="32"/>
      <c r="F2" s="17"/>
      <c r="G2" s="17"/>
      <c r="H2" s="17"/>
      <c r="I2" s="17"/>
      <c r="J2" s="33"/>
      <c r="K2" s="17"/>
    </row>
    <row r="3" spans="1:11" ht="12.75">
      <c r="A3" s="17"/>
      <c r="B3" s="72" t="s">
        <v>148</v>
      </c>
      <c r="C3" s="70"/>
      <c r="D3" s="70"/>
      <c r="E3" s="71"/>
      <c r="F3" s="72"/>
      <c r="G3" s="70" t="s">
        <v>147</v>
      </c>
      <c r="H3" s="70"/>
      <c r="I3" s="70"/>
      <c r="J3" s="73"/>
      <c r="K3" s="71"/>
    </row>
    <row r="4" spans="1:11" ht="39.75" customHeight="1">
      <c r="A4" s="29" t="s">
        <v>10</v>
      </c>
      <c r="B4" s="51" t="s">
        <v>81</v>
      </c>
      <c r="C4" s="51" t="s">
        <v>82</v>
      </c>
      <c r="D4" s="51" t="s">
        <v>90</v>
      </c>
      <c r="E4" s="51" t="s">
        <v>500</v>
      </c>
      <c r="F4" s="52" t="s">
        <v>91</v>
      </c>
      <c r="G4" s="52" t="s">
        <v>145</v>
      </c>
      <c r="H4" s="52" t="s">
        <v>146</v>
      </c>
      <c r="I4" s="2" t="s">
        <v>83</v>
      </c>
      <c r="J4" s="53" t="s">
        <v>84</v>
      </c>
      <c r="K4" s="2" t="s">
        <v>3</v>
      </c>
    </row>
    <row r="5" spans="1:11" ht="12.75">
      <c r="A5" s="44"/>
      <c r="B5" s="43"/>
      <c r="C5" s="43"/>
      <c r="D5" s="43"/>
      <c r="E5" s="43"/>
      <c r="F5" s="43"/>
      <c r="G5" s="43"/>
      <c r="H5" s="43"/>
      <c r="I5" s="31">
        <f aca="true" t="shared" si="0" ref="I5:I10">G5-H5</f>
        <v>0</v>
      </c>
      <c r="J5" s="244" t="s">
        <v>433</v>
      </c>
      <c r="K5" s="38"/>
    </row>
    <row r="6" spans="1:11" ht="12.75">
      <c r="A6" s="44"/>
      <c r="B6" s="43"/>
      <c r="C6" s="43"/>
      <c r="D6" s="43"/>
      <c r="E6" s="43"/>
      <c r="F6" s="43"/>
      <c r="G6" s="43"/>
      <c r="H6" s="43"/>
      <c r="I6" s="31">
        <f t="shared" si="0"/>
        <v>0</v>
      </c>
      <c r="J6" s="30">
        <f>IF(F6=0,0,1)*(F6-F5-I6)/(IF(F6=0,1,F5+0.5*(I6)))</f>
        <v>0</v>
      </c>
      <c r="K6" s="38"/>
    </row>
    <row r="7" spans="1:11" ht="12.75">
      <c r="A7" s="44"/>
      <c r="B7" s="43"/>
      <c r="C7" s="43"/>
      <c r="D7" s="43"/>
      <c r="E7" s="43"/>
      <c r="F7" s="43"/>
      <c r="G7" s="43"/>
      <c r="H7" s="43"/>
      <c r="I7" s="31">
        <f t="shared" si="0"/>
        <v>0</v>
      </c>
      <c r="J7" s="30">
        <f>IF(F7=0,0,1)*(F7-F6-I7)/(IF(F7=0,1,F6+0.5*(I7)))</f>
        <v>0</v>
      </c>
      <c r="K7" s="38"/>
    </row>
    <row r="8" spans="1:11" ht="12.75">
      <c r="A8" s="44"/>
      <c r="B8" s="43"/>
      <c r="C8" s="43"/>
      <c r="D8" s="43"/>
      <c r="E8" s="43"/>
      <c r="F8" s="43"/>
      <c r="G8" s="43"/>
      <c r="H8" s="43"/>
      <c r="I8" s="31">
        <f t="shared" si="0"/>
        <v>0</v>
      </c>
      <c r="J8" s="30">
        <f>IF(F8=0,0,1)*(F8-F7-I8)/(IF(F8=0,1,F7+0.5*(I8)))</f>
        <v>0</v>
      </c>
      <c r="K8" s="38"/>
    </row>
    <row r="9" spans="1:11" ht="12.75">
      <c r="A9" s="44"/>
      <c r="B9" s="43"/>
      <c r="C9" s="43"/>
      <c r="D9" s="43"/>
      <c r="E9" s="43"/>
      <c r="F9" s="43"/>
      <c r="G9" s="43"/>
      <c r="H9" s="43"/>
      <c r="I9" s="31">
        <f t="shared" si="0"/>
        <v>0</v>
      </c>
      <c r="J9" s="30">
        <f>IF(F9=0,0,1)*(F9-F8-I9)/(IF(F9=0,1,F8+0.5*(I9)))</f>
        <v>0</v>
      </c>
      <c r="K9" s="38"/>
    </row>
    <row r="10" spans="1:11" ht="12.75">
      <c r="A10" s="44"/>
      <c r="B10" s="43"/>
      <c r="C10" s="43"/>
      <c r="D10" s="43"/>
      <c r="E10" s="43"/>
      <c r="F10" s="43"/>
      <c r="G10" s="43"/>
      <c r="H10" s="43"/>
      <c r="I10" s="31">
        <f t="shared" si="0"/>
        <v>0</v>
      </c>
      <c r="J10" s="30">
        <f>IF(F10=0,0,1)*(F10-F9-I10)/(IF(F10=0,1,F9+0.5*(I10)))</f>
        <v>0</v>
      </c>
      <c r="K10" s="38"/>
    </row>
    <row r="11" spans="1:11" ht="12.75">
      <c r="A11" s="44"/>
      <c r="B11" s="43"/>
      <c r="C11" s="43"/>
      <c r="D11" s="43"/>
      <c r="E11" s="43"/>
      <c r="F11" s="43"/>
      <c r="G11" s="43"/>
      <c r="H11" s="43"/>
      <c r="I11" s="31">
        <f aca="true" t="shared" si="1" ref="I11:I34">G11-H11</f>
        <v>0</v>
      </c>
      <c r="J11" s="30">
        <f aca="true" t="shared" si="2" ref="J11:J34">IF(F11=0,0,1)*(F11-F10-I11)/(IF(F11=0,1,F10+0.5*(I11)))</f>
        <v>0</v>
      </c>
      <c r="K11" s="38"/>
    </row>
    <row r="12" spans="1:11" ht="12.75">
      <c r="A12" s="44"/>
      <c r="B12" s="43"/>
      <c r="C12" s="43"/>
      <c r="D12" s="43"/>
      <c r="E12" s="43"/>
      <c r="F12" s="43"/>
      <c r="G12" s="43"/>
      <c r="H12" s="43"/>
      <c r="I12" s="31">
        <f t="shared" si="1"/>
        <v>0</v>
      </c>
      <c r="J12" s="30">
        <f t="shared" si="2"/>
        <v>0</v>
      </c>
      <c r="K12" s="38"/>
    </row>
    <row r="13" spans="1:11" ht="12.75">
      <c r="A13" s="44"/>
      <c r="B13" s="43"/>
      <c r="C13" s="43"/>
      <c r="D13" s="43"/>
      <c r="E13" s="43"/>
      <c r="F13" s="43"/>
      <c r="G13" s="43"/>
      <c r="H13" s="43"/>
      <c r="I13" s="31">
        <f t="shared" si="1"/>
        <v>0</v>
      </c>
      <c r="J13" s="30">
        <f t="shared" si="2"/>
        <v>0</v>
      </c>
      <c r="K13" s="38"/>
    </row>
    <row r="14" spans="1:11" ht="12.75">
      <c r="A14" s="44"/>
      <c r="B14" s="43"/>
      <c r="C14" s="43"/>
      <c r="D14" s="43"/>
      <c r="E14" s="43"/>
      <c r="F14" s="43"/>
      <c r="G14" s="43"/>
      <c r="H14" s="43"/>
      <c r="I14" s="31">
        <f t="shared" si="1"/>
        <v>0</v>
      </c>
      <c r="J14" s="30">
        <f t="shared" si="2"/>
        <v>0</v>
      </c>
      <c r="K14" s="38"/>
    </row>
    <row r="15" spans="1:11" ht="12.75">
      <c r="A15" s="44"/>
      <c r="B15" s="43"/>
      <c r="C15" s="43"/>
      <c r="D15" s="43"/>
      <c r="E15" s="43"/>
      <c r="F15" s="43"/>
      <c r="G15" s="43"/>
      <c r="H15" s="43"/>
      <c r="I15" s="31">
        <f t="shared" si="1"/>
        <v>0</v>
      </c>
      <c r="J15" s="30">
        <f t="shared" si="2"/>
        <v>0</v>
      </c>
      <c r="K15" s="38"/>
    </row>
    <row r="16" spans="1:11" ht="12.75">
      <c r="A16" s="44"/>
      <c r="B16" s="43"/>
      <c r="C16" s="43"/>
      <c r="D16" s="43"/>
      <c r="E16" s="43"/>
      <c r="F16" s="43"/>
      <c r="G16" s="43"/>
      <c r="H16" s="43"/>
      <c r="I16" s="31">
        <f t="shared" si="1"/>
        <v>0</v>
      </c>
      <c r="J16" s="30">
        <f t="shared" si="2"/>
        <v>0</v>
      </c>
      <c r="K16" s="38"/>
    </row>
    <row r="17" spans="1:11" ht="12.75">
      <c r="A17" s="44"/>
      <c r="B17" s="43"/>
      <c r="C17" s="43"/>
      <c r="D17" s="43"/>
      <c r="E17" s="43"/>
      <c r="F17" s="43"/>
      <c r="G17" s="43"/>
      <c r="H17" s="43"/>
      <c r="I17" s="31">
        <f t="shared" si="1"/>
        <v>0</v>
      </c>
      <c r="J17" s="30">
        <f t="shared" si="2"/>
        <v>0</v>
      </c>
      <c r="K17" s="38"/>
    </row>
    <row r="18" spans="1:11" ht="12.75">
      <c r="A18" s="44"/>
      <c r="B18" s="43"/>
      <c r="C18" s="43"/>
      <c r="D18" s="43"/>
      <c r="E18" s="43"/>
      <c r="F18" s="43"/>
      <c r="G18" s="43"/>
      <c r="H18" s="43"/>
      <c r="I18" s="31">
        <f t="shared" si="1"/>
        <v>0</v>
      </c>
      <c r="J18" s="30">
        <f t="shared" si="2"/>
        <v>0</v>
      </c>
      <c r="K18" s="38"/>
    </row>
    <row r="19" spans="1:11" ht="12.75">
      <c r="A19" s="44"/>
      <c r="B19" s="43"/>
      <c r="C19" s="43"/>
      <c r="D19" s="43"/>
      <c r="E19" s="43"/>
      <c r="F19" s="43"/>
      <c r="G19" s="43"/>
      <c r="H19" s="43"/>
      <c r="I19" s="31">
        <f t="shared" si="1"/>
        <v>0</v>
      </c>
      <c r="J19" s="30">
        <f t="shared" si="2"/>
        <v>0</v>
      </c>
      <c r="K19" s="38"/>
    </row>
    <row r="20" spans="1:11" ht="12.75">
      <c r="A20" s="44"/>
      <c r="B20" s="43"/>
      <c r="C20" s="43"/>
      <c r="D20" s="43"/>
      <c r="E20" s="43"/>
      <c r="F20" s="43"/>
      <c r="G20" s="43"/>
      <c r="H20" s="43"/>
      <c r="I20" s="31">
        <f t="shared" si="1"/>
        <v>0</v>
      </c>
      <c r="J20" s="30">
        <f t="shared" si="2"/>
        <v>0</v>
      </c>
      <c r="K20" s="38"/>
    </row>
    <row r="21" spans="1:11" ht="12.75">
      <c r="A21" s="44"/>
      <c r="B21" s="43"/>
      <c r="C21" s="43"/>
      <c r="D21" s="43"/>
      <c r="E21" s="43"/>
      <c r="F21" s="43"/>
      <c r="G21" s="43"/>
      <c r="H21" s="43"/>
      <c r="I21" s="31">
        <f t="shared" si="1"/>
        <v>0</v>
      </c>
      <c r="J21" s="30">
        <f t="shared" si="2"/>
        <v>0</v>
      </c>
      <c r="K21" s="38"/>
    </row>
    <row r="22" spans="1:11" ht="12.75">
      <c r="A22" s="44"/>
      <c r="B22" s="43"/>
      <c r="C22" s="43"/>
      <c r="D22" s="43"/>
      <c r="E22" s="43"/>
      <c r="F22" s="43"/>
      <c r="G22" s="43"/>
      <c r="H22" s="43"/>
      <c r="I22" s="31">
        <f t="shared" si="1"/>
        <v>0</v>
      </c>
      <c r="J22" s="30">
        <f t="shared" si="2"/>
        <v>0</v>
      </c>
      <c r="K22" s="38"/>
    </row>
    <row r="23" spans="1:11" ht="12.75">
      <c r="A23" s="44"/>
      <c r="B23" s="43"/>
      <c r="C23" s="43"/>
      <c r="D23" s="43"/>
      <c r="E23" s="43"/>
      <c r="F23" s="43"/>
      <c r="G23" s="43"/>
      <c r="H23" s="43"/>
      <c r="I23" s="31">
        <f t="shared" si="1"/>
        <v>0</v>
      </c>
      <c r="J23" s="30">
        <f t="shared" si="2"/>
        <v>0</v>
      </c>
      <c r="K23" s="38"/>
    </row>
    <row r="24" spans="1:11" ht="12.75">
      <c r="A24" s="44"/>
      <c r="B24" s="43"/>
      <c r="C24" s="43"/>
      <c r="D24" s="43"/>
      <c r="E24" s="43"/>
      <c r="F24" s="43"/>
      <c r="G24" s="43"/>
      <c r="H24" s="43"/>
      <c r="I24" s="31">
        <f t="shared" si="1"/>
        <v>0</v>
      </c>
      <c r="J24" s="30">
        <f t="shared" si="2"/>
        <v>0</v>
      </c>
      <c r="K24" s="38"/>
    </row>
    <row r="25" spans="1:11" ht="12.75">
      <c r="A25" s="44"/>
      <c r="B25" s="43"/>
      <c r="C25" s="43"/>
      <c r="D25" s="43"/>
      <c r="E25" s="43"/>
      <c r="F25" s="43"/>
      <c r="G25" s="43"/>
      <c r="H25" s="43"/>
      <c r="I25" s="31">
        <f t="shared" si="1"/>
        <v>0</v>
      </c>
      <c r="J25" s="30">
        <f t="shared" si="2"/>
        <v>0</v>
      </c>
      <c r="K25" s="38"/>
    </row>
    <row r="26" spans="1:11" ht="12.75">
      <c r="A26" s="44"/>
      <c r="B26" s="43"/>
      <c r="C26" s="43"/>
      <c r="D26" s="43"/>
      <c r="E26" s="43"/>
      <c r="F26" s="43"/>
      <c r="G26" s="43"/>
      <c r="H26" s="43"/>
      <c r="I26" s="31">
        <f t="shared" si="1"/>
        <v>0</v>
      </c>
      <c r="J26" s="30">
        <f t="shared" si="2"/>
        <v>0</v>
      </c>
      <c r="K26" s="38"/>
    </row>
    <row r="27" spans="1:11" ht="12.75">
      <c r="A27" s="44"/>
      <c r="B27" s="43"/>
      <c r="C27" s="43"/>
      <c r="D27" s="43"/>
      <c r="E27" s="43"/>
      <c r="F27" s="43"/>
      <c r="G27" s="43"/>
      <c r="H27" s="43"/>
      <c r="I27" s="31">
        <f t="shared" si="1"/>
        <v>0</v>
      </c>
      <c r="J27" s="30">
        <f t="shared" si="2"/>
        <v>0</v>
      </c>
      <c r="K27" s="38"/>
    </row>
    <row r="28" spans="1:11" ht="12.75">
      <c r="A28" s="44"/>
      <c r="B28" s="43"/>
      <c r="C28" s="43"/>
      <c r="D28" s="43"/>
      <c r="E28" s="43"/>
      <c r="F28" s="43"/>
      <c r="G28" s="43"/>
      <c r="H28" s="43"/>
      <c r="I28" s="31">
        <f t="shared" si="1"/>
        <v>0</v>
      </c>
      <c r="J28" s="30">
        <f t="shared" si="2"/>
        <v>0</v>
      </c>
      <c r="K28" s="38"/>
    </row>
    <row r="29" spans="1:11" ht="12.75">
      <c r="A29" s="44"/>
      <c r="B29" s="43"/>
      <c r="C29" s="43"/>
      <c r="D29" s="43"/>
      <c r="E29" s="43"/>
      <c r="F29" s="43"/>
      <c r="G29" s="43"/>
      <c r="H29" s="43"/>
      <c r="I29" s="31">
        <f t="shared" si="1"/>
        <v>0</v>
      </c>
      <c r="J29" s="30">
        <f t="shared" si="2"/>
        <v>0</v>
      </c>
      <c r="K29" s="38"/>
    </row>
    <row r="30" spans="1:11" ht="12.75">
      <c r="A30" s="44"/>
      <c r="B30" s="43"/>
      <c r="C30" s="43"/>
      <c r="D30" s="43"/>
      <c r="E30" s="43"/>
      <c r="F30" s="43"/>
      <c r="G30" s="43"/>
      <c r="H30" s="43"/>
      <c r="I30" s="31">
        <f t="shared" si="1"/>
        <v>0</v>
      </c>
      <c r="J30" s="30">
        <f t="shared" si="2"/>
        <v>0</v>
      </c>
      <c r="K30" s="38"/>
    </row>
    <row r="31" spans="1:11" ht="12.75">
      <c r="A31" s="44"/>
      <c r="B31" s="43"/>
      <c r="C31" s="43"/>
      <c r="D31" s="43"/>
      <c r="E31" s="43"/>
      <c r="F31" s="43"/>
      <c r="G31" s="43"/>
      <c r="H31" s="43"/>
      <c r="I31" s="31">
        <f t="shared" si="1"/>
        <v>0</v>
      </c>
      <c r="J31" s="30">
        <f t="shared" si="2"/>
        <v>0</v>
      </c>
      <c r="K31" s="38"/>
    </row>
    <row r="32" spans="1:11" ht="12.75">
      <c r="A32" s="44"/>
      <c r="B32" s="43"/>
      <c r="C32" s="43"/>
      <c r="D32" s="43"/>
      <c r="E32" s="43"/>
      <c r="F32" s="43"/>
      <c r="G32" s="43"/>
      <c r="H32" s="43"/>
      <c r="I32" s="31">
        <f t="shared" si="1"/>
        <v>0</v>
      </c>
      <c r="J32" s="30">
        <f t="shared" si="2"/>
        <v>0</v>
      </c>
      <c r="K32" s="38"/>
    </row>
    <row r="33" spans="1:11" ht="12.75">
      <c r="A33" s="44"/>
      <c r="B33" s="43"/>
      <c r="C33" s="43"/>
      <c r="D33" s="43"/>
      <c r="E33" s="43"/>
      <c r="F33" s="43"/>
      <c r="G33" s="43"/>
      <c r="H33" s="43"/>
      <c r="I33" s="31">
        <f t="shared" si="1"/>
        <v>0</v>
      </c>
      <c r="J33" s="30">
        <f t="shared" si="2"/>
        <v>0</v>
      </c>
      <c r="K33" s="38"/>
    </row>
    <row r="34" spans="1:11" ht="12.75">
      <c r="A34" s="44"/>
      <c r="B34" s="43"/>
      <c r="C34" s="43"/>
      <c r="D34" s="43"/>
      <c r="E34" s="43"/>
      <c r="F34" s="43"/>
      <c r="G34" s="43"/>
      <c r="H34" s="43"/>
      <c r="I34" s="31">
        <f t="shared" si="1"/>
        <v>0</v>
      </c>
      <c r="J34" s="30">
        <f t="shared" si="2"/>
        <v>0</v>
      </c>
      <c r="K34" s="38"/>
    </row>
    <row r="35" spans="1:11" ht="25.5">
      <c r="A35" s="58" t="s">
        <v>85</v>
      </c>
      <c r="B35" s="58"/>
      <c r="C35" s="58"/>
      <c r="D35" s="58"/>
      <c r="E35" s="58"/>
      <c r="F35" s="58" t="s">
        <v>23</v>
      </c>
      <c r="G35" s="58" t="s">
        <v>143</v>
      </c>
      <c r="H35" s="58" t="s">
        <v>144</v>
      </c>
      <c r="I35" s="59" t="s">
        <v>83</v>
      </c>
      <c r="J35" s="60" t="s">
        <v>84</v>
      </c>
      <c r="K35" s="59" t="s">
        <v>3</v>
      </c>
    </row>
    <row r="36" spans="1:11" ht="12.75">
      <c r="A36" s="61" t="s">
        <v>86</v>
      </c>
      <c r="B36" s="61"/>
      <c r="C36" s="61"/>
      <c r="D36" s="61"/>
      <c r="E36" s="61"/>
      <c r="F36" s="61">
        <v>200000</v>
      </c>
      <c r="G36" s="61"/>
      <c r="H36" s="61"/>
      <c r="I36" s="61"/>
      <c r="J36" s="62"/>
      <c r="K36" s="61"/>
    </row>
    <row r="37" spans="1:11" ht="12.75">
      <c r="A37" s="61" t="s">
        <v>87</v>
      </c>
      <c r="B37" s="61"/>
      <c r="C37" s="61"/>
      <c r="D37" s="61"/>
      <c r="E37" s="61"/>
      <c r="F37" s="61">
        <v>210000</v>
      </c>
      <c r="G37" s="61">
        <v>10000</v>
      </c>
      <c r="H37" s="61">
        <v>30000</v>
      </c>
      <c r="I37" s="61">
        <f>G37-H37</f>
        <v>-20000</v>
      </c>
      <c r="J37" s="62">
        <f>(F37-F36-I37)/(F36+0.5*I37)</f>
        <v>0.15789473684210525</v>
      </c>
      <c r="K37" s="61" t="s">
        <v>88</v>
      </c>
    </row>
    <row r="38" spans="1:11" ht="12.75">
      <c r="A38" s="271" t="s">
        <v>485</v>
      </c>
      <c r="B38" s="17"/>
      <c r="C38" s="17"/>
      <c r="D38" s="17"/>
      <c r="E38" s="17"/>
      <c r="F38" s="17"/>
      <c r="G38" s="17"/>
      <c r="H38" s="17"/>
      <c r="I38" s="17"/>
      <c r="J38" s="33"/>
      <c r="K38" s="17"/>
    </row>
    <row r="39" spans="1:11" ht="12.75">
      <c r="A39" s="17" t="s">
        <v>89</v>
      </c>
      <c r="B39" s="17"/>
      <c r="C39" s="17"/>
      <c r="D39" s="17"/>
      <c r="E39" s="17"/>
      <c r="F39" s="17"/>
      <c r="G39" s="17"/>
      <c r="H39" s="17"/>
      <c r="I39" s="17"/>
      <c r="J39" s="33"/>
      <c r="K39" s="17"/>
    </row>
    <row r="40" spans="1:11" ht="12.75">
      <c r="A40" s="17"/>
      <c r="B40" s="17"/>
      <c r="C40" s="17"/>
      <c r="D40" s="17"/>
      <c r="E40" s="17"/>
      <c r="F40" s="65" t="s">
        <v>139</v>
      </c>
      <c r="G40" s="17"/>
      <c r="H40" s="17"/>
      <c r="I40" s="17"/>
      <c r="J40" s="17"/>
      <c r="K40" s="17"/>
    </row>
  </sheetData>
  <sheetProtection password="EA69" sheet="1" objects="1" scenarios="1"/>
  <hyperlinks>
    <hyperlink ref="A1" location="Instructions!A1" display="Return to Contents"/>
  </hyperlinks>
  <printOptions/>
  <pageMargins left="0.38" right="0.34" top="0.67" bottom="0.71" header="0.5" footer="0.5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8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14.8515625" style="0" customWidth="1"/>
    <col min="3" max="3" width="33.57421875" style="0" customWidth="1"/>
    <col min="7" max="7" width="16.00390625" style="0" customWidth="1"/>
    <col min="8" max="8" width="3.57421875" style="0" customWidth="1"/>
    <col min="10" max="10" width="18.00390625" style="0" customWidth="1"/>
  </cols>
  <sheetData>
    <row r="1" spans="2:7" ht="18">
      <c r="B1" s="78" t="s">
        <v>339</v>
      </c>
      <c r="D1" t="s">
        <v>337</v>
      </c>
      <c r="G1" s="194" t="s">
        <v>338</v>
      </c>
    </row>
    <row r="3" spans="2:14" ht="15">
      <c r="B3" s="1" t="s">
        <v>331</v>
      </c>
      <c r="F3" s="161" t="s">
        <v>327</v>
      </c>
      <c r="G3" s="21"/>
      <c r="I3" s="161" t="s">
        <v>325</v>
      </c>
      <c r="J3" s="21"/>
      <c r="M3" s="157" t="s">
        <v>358</v>
      </c>
      <c r="N3" s="5"/>
    </row>
    <row r="4" spans="1:14" ht="12.75">
      <c r="A4">
        <v>1</v>
      </c>
      <c r="B4" s="187">
        <f>Investments!B70</f>
        <v>855000</v>
      </c>
      <c r="C4" s="195" t="s">
        <v>379</v>
      </c>
      <c r="F4" s="3" t="s">
        <v>27</v>
      </c>
      <c r="G4" s="3" t="s">
        <v>310</v>
      </c>
      <c r="I4" s="3" t="s">
        <v>27</v>
      </c>
      <c r="J4" s="3" t="s">
        <v>310</v>
      </c>
      <c r="M4" s="21" t="s">
        <v>359</v>
      </c>
      <c r="N4" s="5"/>
    </row>
    <row r="5" spans="1:14" ht="12.75">
      <c r="A5">
        <v>2</v>
      </c>
      <c r="B5" s="196">
        <v>50000</v>
      </c>
      <c r="C5" s="195" t="s">
        <v>340</v>
      </c>
      <c r="F5" s="183">
        <v>40000</v>
      </c>
      <c r="G5" s="181" t="s">
        <v>307</v>
      </c>
      <c r="I5" s="183">
        <v>30000</v>
      </c>
      <c r="J5" s="181" t="s">
        <v>295</v>
      </c>
      <c r="M5" s="21"/>
      <c r="N5" s="5"/>
    </row>
    <row r="6" spans="1:14" ht="12.75">
      <c r="A6">
        <v>3</v>
      </c>
      <c r="B6" s="187">
        <v>100000</v>
      </c>
      <c r="C6" s="220" t="s">
        <v>481</v>
      </c>
      <c r="F6" s="183">
        <v>15000</v>
      </c>
      <c r="G6" s="181" t="s">
        <v>308</v>
      </c>
      <c r="I6" s="183">
        <v>6000</v>
      </c>
      <c r="J6" s="181" t="s">
        <v>311</v>
      </c>
      <c r="M6" s="97" t="s">
        <v>92</v>
      </c>
      <c r="N6" s="97" t="s">
        <v>209</v>
      </c>
    </row>
    <row r="7" spans="1:14" ht="12.75">
      <c r="A7">
        <v>4</v>
      </c>
      <c r="B7" s="187">
        <f>I11</f>
        <v>41000</v>
      </c>
      <c r="C7" s="195" t="s">
        <v>360</v>
      </c>
      <c r="F7" s="183">
        <v>6000</v>
      </c>
      <c r="G7" s="181" t="s">
        <v>309</v>
      </c>
      <c r="I7" s="183">
        <v>5000</v>
      </c>
      <c r="J7" s="181" t="s">
        <v>326</v>
      </c>
      <c r="M7" s="97">
        <v>40</v>
      </c>
      <c r="N7" s="184">
        <v>53.6</v>
      </c>
    </row>
    <row r="8" spans="1:14" ht="12.75">
      <c r="A8">
        <v>5</v>
      </c>
      <c r="B8" s="187">
        <f>I23</f>
        <v>12500</v>
      </c>
      <c r="C8" s="195" t="s">
        <v>361</v>
      </c>
      <c r="F8" s="183">
        <v>20000</v>
      </c>
      <c r="G8" s="181" t="s">
        <v>324</v>
      </c>
      <c r="I8" s="183"/>
      <c r="J8" s="181"/>
      <c r="M8" s="97">
        <v>41</v>
      </c>
      <c r="N8" s="184">
        <v>52.7</v>
      </c>
    </row>
    <row r="9" spans="1:14" ht="12.75">
      <c r="A9">
        <v>6</v>
      </c>
      <c r="B9" s="187">
        <f>B4-B5-B6-B7-B8</f>
        <v>651500</v>
      </c>
      <c r="C9" s="35" t="s">
        <v>322</v>
      </c>
      <c r="F9" s="183"/>
      <c r="G9" s="181"/>
      <c r="I9" s="183"/>
      <c r="J9" s="181"/>
      <c r="M9" s="97">
        <v>42</v>
      </c>
      <c r="N9" s="184">
        <v>51.7</v>
      </c>
    </row>
    <row r="10" spans="6:14" ht="12.75">
      <c r="F10" s="183"/>
      <c r="G10" s="181"/>
      <c r="I10" s="183"/>
      <c r="J10" s="182"/>
      <c r="M10" s="97">
        <v>43</v>
      </c>
      <c r="N10" s="184">
        <v>50.7</v>
      </c>
    </row>
    <row r="11" spans="2:14" ht="12.75">
      <c r="B11" s="1" t="s">
        <v>332</v>
      </c>
      <c r="F11" s="183"/>
      <c r="G11" s="181"/>
      <c r="I11" s="185">
        <f>SUM(I5:I10)</f>
        <v>41000</v>
      </c>
      <c r="J11" s="180" t="s">
        <v>23</v>
      </c>
      <c r="M11" s="97">
        <v>44</v>
      </c>
      <c r="N11" s="184">
        <v>49.8</v>
      </c>
    </row>
    <row r="12" spans="1:14" ht="12.75">
      <c r="A12">
        <v>7</v>
      </c>
      <c r="B12" s="199">
        <v>65</v>
      </c>
      <c r="C12" t="s">
        <v>323</v>
      </c>
      <c r="F12" s="183"/>
      <c r="G12" s="181"/>
      <c r="M12" s="97">
        <v>45</v>
      </c>
      <c r="N12" s="184">
        <v>48.8</v>
      </c>
    </row>
    <row r="13" spans="1:14" ht="12.75">
      <c r="A13">
        <v>8</v>
      </c>
      <c r="B13" s="193">
        <f>LOOKUP(B12,M7:N68)</f>
        <v>31</v>
      </c>
      <c r="C13" s="21" t="s">
        <v>342</v>
      </c>
      <c r="F13" s="183"/>
      <c r="G13" s="181"/>
      <c r="M13" s="97">
        <v>46</v>
      </c>
      <c r="N13" s="184">
        <v>47.9</v>
      </c>
    </row>
    <row r="14" spans="1:14" ht="15">
      <c r="A14">
        <v>9</v>
      </c>
      <c r="B14" s="187">
        <f>B9/B13</f>
        <v>21016.129032258064</v>
      </c>
      <c r="C14" s="21" t="s">
        <v>334</v>
      </c>
      <c r="F14" s="183"/>
      <c r="G14" s="182"/>
      <c r="I14" s="161" t="s">
        <v>328</v>
      </c>
      <c r="M14" s="97">
        <v>47</v>
      </c>
      <c r="N14" s="184">
        <v>47</v>
      </c>
    </row>
    <row r="15" spans="1:14" ht="12.75">
      <c r="A15">
        <v>10</v>
      </c>
      <c r="B15" s="196">
        <v>36000</v>
      </c>
      <c r="C15" s="21" t="s">
        <v>343</v>
      </c>
      <c r="F15" s="185">
        <f>SUM(F5:F14)</f>
        <v>81000</v>
      </c>
      <c r="G15" s="180" t="s">
        <v>23</v>
      </c>
      <c r="I15" s="3" t="s">
        <v>27</v>
      </c>
      <c r="J15" s="3" t="s">
        <v>310</v>
      </c>
      <c r="M15" s="97">
        <v>48</v>
      </c>
      <c r="N15" s="184">
        <v>46</v>
      </c>
    </row>
    <row r="16" spans="1:14" ht="12.75">
      <c r="A16">
        <v>11</v>
      </c>
      <c r="B16" s="187">
        <f>B15*(1-B12/100)</f>
        <v>12600</v>
      </c>
      <c r="C16" s="21" t="s">
        <v>345</v>
      </c>
      <c r="I16" s="183">
        <v>50000</v>
      </c>
      <c r="J16" s="227" t="s">
        <v>434</v>
      </c>
      <c r="M16" s="97">
        <v>49</v>
      </c>
      <c r="N16" s="184">
        <v>45.1</v>
      </c>
    </row>
    <row r="17" spans="1:14" ht="12.75">
      <c r="A17">
        <v>12</v>
      </c>
      <c r="B17" s="187">
        <f>B15-B16</f>
        <v>23400</v>
      </c>
      <c r="C17" s="21" t="s">
        <v>346</v>
      </c>
      <c r="I17" s="183"/>
      <c r="J17" s="181"/>
      <c r="M17" s="97">
        <v>50</v>
      </c>
      <c r="N17" s="184">
        <v>44.2</v>
      </c>
    </row>
    <row r="18" spans="9:14" ht="12.75">
      <c r="I18" s="183"/>
      <c r="J18" s="181"/>
      <c r="M18" s="97">
        <v>51</v>
      </c>
      <c r="N18" s="184">
        <v>43.3</v>
      </c>
    </row>
    <row r="19" spans="2:14" ht="12.75">
      <c r="B19" s="1" t="s">
        <v>350</v>
      </c>
      <c r="I19" s="183"/>
      <c r="J19" s="181"/>
      <c r="M19" s="97">
        <v>52</v>
      </c>
      <c r="N19" s="184">
        <v>42.3</v>
      </c>
    </row>
    <row r="20" spans="1:14" ht="12.75">
      <c r="A20">
        <v>13</v>
      </c>
      <c r="B20" s="196">
        <v>18000</v>
      </c>
      <c r="C20" s="21" t="s">
        <v>333</v>
      </c>
      <c r="I20" s="183"/>
      <c r="J20" s="182"/>
      <c r="M20" s="97">
        <v>53</v>
      </c>
      <c r="N20" s="184">
        <v>41.4</v>
      </c>
    </row>
    <row r="21" spans="1:14" ht="12.75">
      <c r="A21">
        <v>14</v>
      </c>
      <c r="B21" s="163">
        <f>B15</f>
        <v>36000</v>
      </c>
      <c r="C21" s="21" t="s">
        <v>349</v>
      </c>
      <c r="I21" s="185">
        <f>SUM(I16:I20)</f>
        <v>50000</v>
      </c>
      <c r="J21" s="180" t="s">
        <v>23</v>
      </c>
      <c r="M21" s="97">
        <v>54</v>
      </c>
      <c r="N21" s="184">
        <v>40.5</v>
      </c>
    </row>
    <row r="22" spans="1:14" ht="12.75">
      <c r="A22">
        <v>15</v>
      </c>
      <c r="B22" s="196"/>
      <c r="C22" s="21" t="s">
        <v>335</v>
      </c>
      <c r="I22" s="188">
        <v>0.25</v>
      </c>
      <c r="J22" s="99" t="s">
        <v>329</v>
      </c>
      <c r="M22" s="97">
        <v>55</v>
      </c>
      <c r="N22" s="184">
        <v>39.6</v>
      </c>
    </row>
    <row r="23" spans="1:14" ht="12.75">
      <c r="A23">
        <v>16</v>
      </c>
      <c r="B23" s="163">
        <f>B17</f>
        <v>23400</v>
      </c>
      <c r="C23" s="21" t="s">
        <v>336</v>
      </c>
      <c r="I23" s="185">
        <f>I22*I21</f>
        <v>12500</v>
      </c>
      <c r="J23" s="162" t="s">
        <v>330</v>
      </c>
      <c r="M23" s="97">
        <v>56</v>
      </c>
      <c r="N23" s="184">
        <v>38.7</v>
      </c>
    </row>
    <row r="24" spans="1:14" ht="12.75">
      <c r="A24">
        <v>17</v>
      </c>
      <c r="B24" s="163">
        <f>SUM(B20:B23)</f>
        <v>77400</v>
      </c>
      <c r="C24" s="21" t="s">
        <v>355</v>
      </c>
      <c r="M24" s="97">
        <v>57</v>
      </c>
      <c r="N24" s="184">
        <v>37.9</v>
      </c>
    </row>
    <row r="25" spans="13:14" ht="12.75">
      <c r="M25" s="97">
        <v>58</v>
      </c>
      <c r="N25" s="184">
        <v>37</v>
      </c>
    </row>
    <row r="26" spans="2:14" ht="15">
      <c r="B26" s="161" t="s">
        <v>3</v>
      </c>
      <c r="G26" s="1" t="s">
        <v>351</v>
      </c>
      <c r="M26" s="97">
        <v>59</v>
      </c>
      <c r="N26" s="184">
        <v>36.1</v>
      </c>
    </row>
    <row r="27" spans="2:14" ht="12.75">
      <c r="B27" s="21" t="s">
        <v>341</v>
      </c>
      <c r="G27" s="21" t="s">
        <v>352</v>
      </c>
      <c r="M27" s="97">
        <v>60</v>
      </c>
      <c r="N27" s="184">
        <v>35.2</v>
      </c>
    </row>
    <row r="28" spans="2:14" ht="12.75">
      <c r="B28" s="219" t="s">
        <v>482</v>
      </c>
      <c r="G28" s="21" t="s">
        <v>353</v>
      </c>
      <c r="M28" s="97">
        <v>61</v>
      </c>
      <c r="N28" s="184">
        <v>34.4</v>
      </c>
    </row>
    <row r="29" spans="2:14" ht="12.75">
      <c r="B29" s="219" t="s">
        <v>496</v>
      </c>
      <c r="G29" s="21" t="s">
        <v>354</v>
      </c>
      <c r="M29" s="97">
        <v>62</v>
      </c>
      <c r="N29" s="184">
        <v>33.5</v>
      </c>
    </row>
    <row r="30" spans="2:14" ht="12.75">
      <c r="B30" s="219" t="s">
        <v>483</v>
      </c>
      <c r="G30" s="21" t="s">
        <v>362</v>
      </c>
      <c r="M30" s="97">
        <v>63</v>
      </c>
      <c r="N30" s="184">
        <v>32.7</v>
      </c>
    </row>
    <row r="31" spans="2:14" ht="12.75">
      <c r="B31" s="20" t="s">
        <v>344</v>
      </c>
      <c r="G31" s="21" t="s">
        <v>363</v>
      </c>
      <c r="M31" s="97">
        <v>64</v>
      </c>
      <c r="N31" s="184">
        <v>31.8</v>
      </c>
    </row>
    <row r="32" spans="2:14" ht="12.75">
      <c r="B32" s="20" t="s">
        <v>347</v>
      </c>
      <c r="M32" s="97">
        <v>65</v>
      </c>
      <c r="N32" s="184">
        <v>31</v>
      </c>
    </row>
    <row r="33" spans="2:14" ht="12.75">
      <c r="B33" s="21" t="s">
        <v>348</v>
      </c>
      <c r="G33" s="1" t="s">
        <v>492</v>
      </c>
      <c r="M33" s="97">
        <v>66</v>
      </c>
      <c r="N33" s="184">
        <v>30.2</v>
      </c>
    </row>
    <row r="34" spans="2:14" ht="12.75">
      <c r="B34" s="21" t="s">
        <v>356</v>
      </c>
      <c r="G34" s="219" t="s">
        <v>493</v>
      </c>
      <c r="M34" s="97">
        <v>67</v>
      </c>
      <c r="N34" s="184">
        <v>29.4</v>
      </c>
    </row>
    <row r="35" spans="2:14" ht="12.75">
      <c r="B35" s="21" t="s">
        <v>357</v>
      </c>
      <c r="G35" s="219" t="s">
        <v>494</v>
      </c>
      <c r="M35" s="97">
        <v>68</v>
      </c>
      <c r="N35" s="184">
        <v>28.6</v>
      </c>
    </row>
    <row r="36" spans="2:14" ht="12.75">
      <c r="B36" s="219" t="s">
        <v>497</v>
      </c>
      <c r="G36" s="219" t="s">
        <v>491</v>
      </c>
      <c r="M36" s="97">
        <v>69</v>
      </c>
      <c r="N36" s="184">
        <v>27.8</v>
      </c>
    </row>
    <row r="37" spans="2:14" ht="12.75">
      <c r="B37" s="219" t="s">
        <v>484</v>
      </c>
      <c r="G37" s="219" t="s">
        <v>495</v>
      </c>
      <c r="M37" s="97">
        <v>70</v>
      </c>
      <c r="N37" s="97">
        <v>27.4</v>
      </c>
    </row>
    <row r="38" spans="13:14" ht="12.75">
      <c r="M38" s="97">
        <v>71</v>
      </c>
      <c r="N38" s="97">
        <v>26.5</v>
      </c>
    </row>
    <row r="39" spans="13:14" ht="12.75">
      <c r="M39" s="97">
        <v>72</v>
      </c>
      <c r="N39" s="97">
        <v>25.6</v>
      </c>
    </row>
    <row r="40" spans="13:14" ht="12.75">
      <c r="M40" s="97">
        <v>73</v>
      </c>
      <c r="N40" s="97">
        <v>24.7</v>
      </c>
    </row>
    <row r="41" spans="13:14" ht="12.75">
      <c r="M41" s="97">
        <v>74</v>
      </c>
      <c r="N41" s="97">
        <v>23.8</v>
      </c>
    </row>
    <row r="42" spans="13:14" ht="12.75">
      <c r="M42" s="97">
        <v>75</v>
      </c>
      <c r="N42" s="97">
        <v>22.9</v>
      </c>
    </row>
    <row r="43" spans="13:14" ht="12.75">
      <c r="M43" s="97">
        <v>76</v>
      </c>
      <c r="N43" s="97">
        <v>22</v>
      </c>
    </row>
    <row r="44" spans="13:14" ht="12.75">
      <c r="M44" s="97">
        <v>77</v>
      </c>
      <c r="N44" s="97">
        <v>21.2</v>
      </c>
    </row>
    <row r="45" spans="13:14" ht="12.75">
      <c r="M45" s="97">
        <v>78</v>
      </c>
      <c r="N45" s="97">
        <v>20.3</v>
      </c>
    </row>
    <row r="46" spans="13:14" ht="12.75">
      <c r="M46" s="97">
        <v>79</v>
      </c>
      <c r="N46" s="97">
        <v>19.5</v>
      </c>
    </row>
    <row r="47" spans="13:14" ht="12.75">
      <c r="M47" s="97">
        <v>80</v>
      </c>
      <c r="N47" s="97">
        <v>18.7</v>
      </c>
    </row>
    <row r="48" spans="13:14" ht="12.75">
      <c r="M48" s="97">
        <v>81</v>
      </c>
      <c r="N48" s="97">
        <v>17.9</v>
      </c>
    </row>
    <row r="49" spans="13:14" ht="12.75">
      <c r="M49" s="97">
        <v>82</v>
      </c>
      <c r="N49" s="97">
        <v>17.1</v>
      </c>
    </row>
    <row r="50" spans="13:14" ht="12.75">
      <c r="M50" s="97">
        <v>83</v>
      </c>
      <c r="N50" s="97">
        <v>16.3</v>
      </c>
    </row>
    <row r="51" spans="13:14" ht="12.75">
      <c r="M51" s="97">
        <v>84</v>
      </c>
      <c r="N51" s="97">
        <v>15.5</v>
      </c>
    </row>
    <row r="52" spans="13:14" ht="12.75">
      <c r="M52" s="97">
        <v>85</v>
      </c>
      <c r="N52" s="97">
        <v>14.8</v>
      </c>
    </row>
    <row r="53" spans="13:14" ht="12.75">
      <c r="M53" s="97">
        <v>86</v>
      </c>
      <c r="N53" s="97">
        <v>14.1</v>
      </c>
    </row>
    <row r="54" spans="13:14" ht="12.75">
      <c r="M54" s="97">
        <v>87</v>
      </c>
      <c r="N54" s="97">
        <v>13.4</v>
      </c>
    </row>
    <row r="55" spans="13:14" ht="12.75">
      <c r="M55" s="97">
        <v>88</v>
      </c>
      <c r="N55" s="97">
        <v>12.7</v>
      </c>
    </row>
    <row r="56" spans="13:14" ht="12.75">
      <c r="M56" s="97">
        <v>89</v>
      </c>
      <c r="N56" s="97">
        <v>12</v>
      </c>
    </row>
    <row r="57" spans="13:14" ht="12.75">
      <c r="M57" s="97">
        <v>90</v>
      </c>
      <c r="N57" s="97">
        <v>11.4</v>
      </c>
    </row>
    <row r="58" spans="13:14" ht="12.75">
      <c r="M58" s="97">
        <v>91</v>
      </c>
      <c r="N58" s="97">
        <v>10.8</v>
      </c>
    </row>
    <row r="59" spans="13:14" ht="12.75">
      <c r="M59" s="97">
        <v>92</v>
      </c>
      <c r="N59" s="97">
        <v>10.2</v>
      </c>
    </row>
    <row r="60" spans="13:14" ht="12.75">
      <c r="M60" s="97">
        <v>93</v>
      </c>
      <c r="N60" s="97">
        <v>9.6</v>
      </c>
    </row>
    <row r="61" spans="13:14" ht="12.75">
      <c r="M61" s="97">
        <v>94</v>
      </c>
      <c r="N61" s="97">
        <v>9.1</v>
      </c>
    </row>
    <row r="62" spans="13:14" ht="12.75">
      <c r="M62" s="97">
        <v>95</v>
      </c>
      <c r="N62" s="97">
        <v>8.6</v>
      </c>
    </row>
    <row r="63" spans="13:14" ht="12.75">
      <c r="M63" s="97">
        <v>96</v>
      </c>
      <c r="N63" s="97">
        <v>8.1</v>
      </c>
    </row>
    <row r="64" spans="13:14" ht="12.75">
      <c r="M64" s="97">
        <v>97</v>
      </c>
      <c r="N64" s="97">
        <v>7.6</v>
      </c>
    </row>
    <row r="65" spans="13:14" ht="12.75">
      <c r="M65" s="97">
        <v>98</v>
      </c>
      <c r="N65" s="97">
        <v>7.1</v>
      </c>
    </row>
    <row r="66" spans="13:14" ht="12.75">
      <c r="M66" s="97">
        <v>99</v>
      </c>
      <c r="N66" s="97">
        <v>6.7</v>
      </c>
    </row>
    <row r="67" spans="13:14" ht="12.75">
      <c r="M67" s="97">
        <v>100</v>
      </c>
      <c r="N67" s="97">
        <v>6.3</v>
      </c>
    </row>
    <row r="68" spans="13:14" ht="12.75">
      <c r="M68" s="97">
        <v>101</v>
      </c>
      <c r="N68" s="97">
        <v>5.9</v>
      </c>
    </row>
  </sheetData>
  <sheetProtection password="EA69" sheet="1" objects="1" scenarios="1"/>
  <hyperlinks>
    <hyperlink ref="G1" location="Instructions!A1" display="Back to Contents"/>
  </hyperlinks>
  <printOptions/>
  <pageMargins left="0.25" right="0.25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09"/>
  <sheetViews>
    <sheetView showGridLines="0" showRowColHeaders="0" zoomScale="120" zoomScaleNormal="120" zoomScalePageLayoutView="0" workbookViewId="0" topLeftCell="A1">
      <selection activeCell="A2" sqref="A2"/>
    </sheetView>
  </sheetViews>
  <sheetFormatPr defaultColWidth="9.140625" defaultRowHeight="12.75"/>
  <cols>
    <col min="1" max="1" width="4.57421875" style="0" customWidth="1"/>
    <col min="2" max="2" width="26.00390625" style="0" customWidth="1"/>
    <col min="3" max="3" width="30.421875" style="0" customWidth="1"/>
    <col min="4" max="4" width="41.140625" style="0" customWidth="1"/>
    <col min="5" max="5" width="12.57421875" style="0" customWidth="1"/>
    <col min="10" max="10" width="6.00390625" style="0" customWidth="1"/>
  </cols>
  <sheetData>
    <row r="1" spans="1:16" ht="18">
      <c r="A1" s="259" t="s">
        <v>211</v>
      </c>
      <c r="B1" s="98"/>
      <c r="C1" s="106" t="s">
        <v>225</v>
      </c>
      <c r="D1" s="98"/>
      <c r="E1" s="17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2:4" ht="12.75">
      <c r="B3" s="223" t="s">
        <v>446</v>
      </c>
      <c r="C3" s="223" t="s">
        <v>447</v>
      </c>
      <c r="D3" s="223" t="s">
        <v>448</v>
      </c>
    </row>
    <row r="4" spans="2:4" ht="12.75">
      <c r="B4" s="182"/>
      <c r="C4" s="182"/>
      <c r="D4" s="182"/>
    </row>
    <row r="5" spans="2:4" ht="12.75">
      <c r="B5" s="182"/>
      <c r="C5" s="182"/>
      <c r="D5" s="182"/>
    </row>
    <row r="6" spans="2:4" ht="12.75">
      <c r="B6" s="182"/>
      <c r="C6" s="227" t="s">
        <v>513</v>
      </c>
      <c r="D6" s="182"/>
    </row>
    <row r="7" spans="2:4" ht="12.75">
      <c r="B7" s="182"/>
      <c r="C7" s="182"/>
      <c r="D7" s="182"/>
    </row>
    <row r="8" spans="2:4" ht="12.75">
      <c r="B8" s="182"/>
      <c r="C8" s="182"/>
      <c r="D8" s="182"/>
    </row>
    <row r="9" spans="2:4" ht="12.75">
      <c r="B9" s="182"/>
      <c r="C9" s="182"/>
      <c r="D9" s="182"/>
    </row>
    <row r="10" spans="2:4" ht="12.75">
      <c r="B10" s="182"/>
      <c r="C10" s="182"/>
      <c r="D10" s="182"/>
    </row>
    <row r="11" spans="2:4" ht="12.75">
      <c r="B11" s="182"/>
      <c r="C11" s="182"/>
      <c r="D11" s="182"/>
    </row>
    <row r="12" spans="2:4" ht="12.75">
      <c r="B12" s="227" t="s">
        <v>480</v>
      </c>
      <c r="C12" s="182"/>
      <c r="D12" s="182"/>
    </row>
    <row r="13" spans="2:4" ht="12.75">
      <c r="B13" s="182"/>
      <c r="C13" s="182"/>
      <c r="D13" s="182"/>
    </row>
    <row r="14" spans="2:4" ht="12.75">
      <c r="B14" s="182"/>
      <c r="C14" s="182"/>
      <c r="D14" s="182"/>
    </row>
    <row r="15" spans="2:4" ht="12.75">
      <c r="B15" s="182"/>
      <c r="C15" s="182"/>
      <c r="D15" s="182"/>
    </row>
    <row r="16" spans="2:4" ht="12.75">
      <c r="B16" s="182"/>
      <c r="C16" s="182"/>
      <c r="D16" s="182"/>
    </row>
    <row r="17" spans="2:4" ht="12.75">
      <c r="B17" s="182"/>
      <c r="C17" s="182"/>
      <c r="D17" s="182"/>
    </row>
    <row r="18" spans="2:4" ht="12.75">
      <c r="B18" s="182"/>
      <c r="C18" s="182"/>
      <c r="D18" s="182"/>
    </row>
    <row r="19" spans="2:4" ht="12.75">
      <c r="B19" s="182"/>
      <c r="C19" s="182"/>
      <c r="D19" s="182"/>
    </row>
    <row r="20" spans="2:4" ht="12.75">
      <c r="B20" s="182"/>
      <c r="C20" s="182"/>
      <c r="D20" s="182"/>
    </row>
    <row r="21" spans="2:4" ht="12.75">
      <c r="B21" s="182"/>
      <c r="C21" s="182"/>
      <c r="D21" s="182"/>
    </row>
    <row r="22" spans="2:4" ht="12.75">
      <c r="B22" s="182"/>
      <c r="C22" s="182"/>
      <c r="D22" s="182"/>
    </row>
    <row r="23" spans="2:4" ht="12.75">
      <c r="B23" s="182"/>
      <c r="C23" s="182"/>
      <c r="D23" s="182"/>
    </row>
    <row r="24" spans="2:4" ht="12.75">
      <c r="B24" s="182"/>
      <c r="C24" s="182"/>
      <c r="D24" s="182"/>
    </row>
    <row r="25" spans="2:4" ht="12.75">
      <c r="B25" s="182"/>
      <c r="C25" s="182"/>
      <c r="D25" s="182"/>
    </row>
    <row r="26" spans="2:4" ht="12.75">
      <c r="B26" s="182"/>
      <c r="C26" s="182"/>
      <c r="D26" s="182"/>
    </row>
    <row r="27" spans="2:4" ht="12.75">
      <c r="B27" s="182"/>
      <c r="C27" s="182"/>
      <c r="D27" s="182"/>
    </row>
    <row r="28" spans="2:4" ht="12.75">
      <c r="B28" s="182"/>
      <c r="C28" s="182"/>
      <c r="D28" s="182"/>
    </row>
    <row r="29" spans="2:4" ht="12.75">
      <c r="B29" s="182"/>
      <c r="C29" s="182"/>
      <c r="D29" s="182"/>
    </row>
    <row r="30" spans="2:4" ht="12.75">
      <c r="B30" s="182"/>
      <c r="C30" s="182"/>
      <c r="D30" s="182"/>
    </row>
    <row r="31" spans="2:4" ht="12.75">
      <c r="B31" s="182"/>
      <c r="C31" s="182"/>
      <c r="D31" s="182"/>
    </row>
    <row r="32" spans="2:4" ht="12.75">
      <c r="B32" s="182"/>
      <c r="C32" s="182"/>
      <c r="D32" s="182"/>
    </row>
    <row r="33" spans="2:4" ht="12.75">
      <c r="B33" s="182"/>
      <c r="C33" s="182"/>
      <c r="D33" s="182"/>
    </row>
    <row r="34" spans="2:4" ht="12.75">
      <c r="B34" s="182"/>
      <c r="C34" s="182"/>
      <c r="D34" s="182"/>
    </row>
    <row r="35" spans="2:4" ht="12.75">
      <c r="B35" s="182"/>
      <c r="C35" s="182"/>
      <c r="D35" s="182"/>
    </row>
    <row r="36" spans="2:4" ht="12.75">
      <c r="B36" s="182"/>
      <c r="C36" s="182"/>
      <c r="D36" s="182"/>
    </row>
    <row r="37" spans="2:4" ht="12.75">
      <c r="B37" s="182"/>
      <c r="C37" s="182"/>
      <c r="D37" s="182"/>
    </row>
    <row r="38" spans="2:4" ht="12.75">
      <c r="B38" s="182"/>
      <c r="C38" s="182"/>
      <c r="D38" s="182"/>
    </row>
    <row r="39" spans="2:4" ht="12.75">
      <c r="B39" s="182"/>
      <c r="C39" s="182"/>
      <c r="D39" s="182"/>
    </row>
    <row r="40" spans="2:4" ht="12.75">
      <c r="B40" s="182"/>
      <c r="C40" s="182"/>
      <c r="D40" s="182"/>
    </row>
    <row r="41" spans="2:4" ht="12.75">
      <c r="B41" s="182"/>
      <c r="C41" s="182"/>
      <c r="D41" s="182"/>
    </row>
    <row r="42" spans="2:4" ht="12.75">
      <c r="B42" s="182"/>
      <c r="C42" s="182"/>
      <c r="D42" s="182"/>
    </row>
    <row r="43" spans="2:4" ht="12.75">
      <c r="B43" s="182"/>
      <c r="C43" s="182"/>
      <c r="D43" s="182"/>
    </row>
    <row r="44" spans="2:4" ht="12.75">
      <c r="B44" s="182"/>
      <c r="C44" s="182"/>
      <c r="D44" s="182"/>
    </row>
    <row r="45" spans="2:4" ht="12.75">
      <c r="B45" s="182"/>
      <c r="C45" s="182"/>
      <c r="D45" s="182"/>
    </row>
    <row r="46" spans="2:4" ht="12.75">
      <c r="B46" s="182"/>
      <c r="C46" s="182"/>
      <c r="D46" s="182"/>
    </row>
    <row r="47" spans="2:4" ht="12.75">
      <c r="B47" s="182"/>
      <c r="C47" s="182"/>
      <c r="D47" s="182"/>
    </row>
    <row r="48" spans="2:4" ht="12.75">
      <c r="B48" s="182"/>
      <c r="C48" s="182"/>
      <c r="D48" s="182"/>
    </row>
    <row r="49" spans="2:4" ht="12.75">
      <c r="B49" s="182"/>
      <c r="C49" s="182"/>
      <c r="D49" s="182"/>
    </row>
    <row r="50" spans="2:4" ht="12.75">
      <c r="B50" s="182"/>
      <c r="C50" s="182"/>
      <c r="D50" s="182"/>
    </row>
    <row r="51" spans="2:4" ht="12.75">
      <c r="B51" s="182"/>
      <c r="C51" s="182"/>
      <c r="D51" s="182"/>
    </row>
    <row r="52" spans="2:4" ht="12.75">
      <c r="B52" s="182"/>
      <c r="C52" s="182"/>
      <c r="D52" s="182"/>
    </row>
    <row r="53" spans="2:4" ht="12.75">
      <c r="B53" s="182"/>
      <c r="C53" s="182"/>
      <c r="D53" s="182"/>
    </row>
    <row r="54" spans="2:4" ht="12.75">
      <c r="B54" s="182"/>
      <c r="C54" s="182"/>
      <c r="D54" s="182"/>
    </row>
    <row r="55" spans="2:4" ht="12.75">
      <c r="B55" s="182"/>
      <c r="C55" s="182"/>
      <c r="D55" s="182"/>
    </row>
    <row r="56" spans="2:4" ht="12.75">
      <c r="B56" s="182"/>
      <c r="C56" s="182"/>
      <c r="D56" s="182"/>
    </row>
    <row r="57" spans="2:4" ht="12.75">
      <c r="B57" s="182"/>
      <c r="C57" s="182"/>
      <c r="D57" s="182"/>
    </row>
    <row r="58" spans="2:4" ht="12.75">
      <c r="B58" s="182"/>
      <c r="C58" s="182"/>
      <c r="D58" s="182"/>
    </row>
    <row r="59" spans="2:4" ht="12.75">
      <c r="B59" s="182"/>
      <c r="C59" s="182"/>
      <c r="D59" s="182"/>
    </row>
    <row r="60" spans="2:4" ht="12.75">
      <c r="B60" s="182"/>
      <c r="C60" s="182"/>
      <c r="D60" s="182"/>
    </row>
    <row r="61" spans="2:4" ht="12.75">
      <c r="B61" s="182"/>
      <c r="C61" s="182"/>
      <c r="D61" s="182"/>
    </row>
    <row r="62" spans="2:4" ht="12.75">
      <c r="B62" s="182"/>
      <c r="C62" s="182"/>
      <c r="D62" s="182"/>
    </row>
    <row r="63" spans="2:4" ht="12.75">
      <c r="B63" s="182"/>
      <c r="C63" s="182"/>
      <c r="D63" s="182"/>
    </row>
    <row r="64" spans="2:4" ht="12.75">
      <c r="B64" s="182"/>
      <c r="C64" s="182"/>
      <c r="D64" s="182"/>
    </row>
    <row r="65" spans="2:4" ht="12.75">
      <c r="B65" s="182"/>
      <c r="C65" s="182"/>
      <c r="D65" s="182"/>
    </row>
    <row r="66" spans="2:4" ht="12.75">
      <c r="B66" s="182"/>
      <c r="C66" s="182"/>
      <c r="D66" s="182"/>
    </row>
    <row r="67" spans="2:4" ht="12.75">
      <c r="B67" s="182"/>
      <c r="C67" s="182"/>
      <c r="D67" s="182"/>
    </row>
    <row r="68" spans="2:4" ht="12.75">
      <c r="B68" s="182"/>
      <c r="C68" s="182"/>
      <c r="D68" s="182"/>
    </row>
    <row r="69" spans="2:4" ht="12.75">
      <c r="B69" s="182"/>
      <c r="C69" s="182"/>
      <c r="D69" s="182"/>
    </row>
    <row r="70" spans="2:4" ht="12.75">
      <c r="B70" s="182"/>
      <c r="C70" s="182"/>
      <c r="D70" s="182"/>
    </row>
    <row r="71" spans="2:4" ht="12.75">
      <c r="B71" s="182"/>
      <c r="C71" s="182"/>
      <c r="D71" s="182"/>
    </row>
    <row r="72" spans="2:4" ht="12.75">
      <c r="B72" s="182"/>
      <c r="C72" s="182"/>
      <c r="D72" s="182"/>
    </row>
    <row r="73" spans="2:4" ht="12.75">
      <c r="B73" s="182"/>
      <c r="C73" s="182"/>
      <c r="D73" s="182"/>
    </row>
    <row r="74" spans="2:4" ht="12.75">
      <c r="B74" s="182"/>
      <c r="C74" s="182"/>
      <c r="D74" s="182"/>
    </row>
    <row r="75" spans="2:4" ht="12.75">
      <c r="B75" s="182"/>
      <c r="C75" s="182"/>
      <c r="D75" s="182"/>
    </row>
    <row r="76" spans="2:4" ht="12.75">
      <c r="B76" s="182"/>
      <c r="C76" s="182"/>
      <c r="D76" s="182"/>
    </row>
    <row r="77" spans="2:4" ht="12.75">
      <c r="B77" s="182"/>
      <c r="C77" s="182"/>
      <c r="D77" s="182"/>
    </row>
    <row r="78" spans="2:4" ht="12.75">
      <c r="B78" s="182"/>
      <c r="C78" s="182"/>
      <c r="D78" s="182"/>
    </row>
    <row r="79" spans="2:4" ht="12.75">
      <c r="B79" s="182"/>
      <c r="C79" s="182"/>
      <c r="D79" s="182"/>
    </row>
    <row r="80" spans="2:4" ht="12.75">
      <c r="B80" s="182"/>
      <c r="C80" s="182"/>
      <c r="D80" s="182"/>
    </row>
    <row r="81" spans="2:4" ht="12.75">
      <c r="B81" s="182"/>
      <c r="C81" s="182"/>
      <c r="D81" s="182"/>
    </row>
    <row r="82" spans="2:4" ht="12.75">
      <c r="B82" s="182"/>
      <c r="C82" s="182"/>
      <c r="D82" s="182"/>
    </row>
    <row r="83" spans="2:4" ht="12.75">
      <c r="B83" s="182"/>
      <c r="C83" s="182"/>
      <c r="D83" s="182"/>
    </row>
    <row r="84" spans="2:4" ht="12.75">
      <c r="B84" s="182"/>
      <c r="C84" s="182"/>
      <c r="D84" s="182"/>
    </row>
    <row r="85" spans="2:4" ht="12.75">
      <c r="B85" s="182"/>
      <c r="C85" s="182"/>
      <c r="D85" s="182"/>
    </row>
    <row r="86" spans="2:4" ht="12.75">
      <c r="B86" s="182"/>
      <c r="C86" s="182"/>
      <c r="D86" s="182"/>
    </row>
    <row r="87" spans="2:4" ht="12.75">
      <c r="B87" s="182"/>
      <c r="C87" s="182"/>
      <c r="D87" s="182"/>
    </row>
    <row r="88" spans="2:4" ht="12.75">
      <c r="B88" s="182"/>
      <c r="C88" s="182"/>
      <c r="D88" s="182"/>
    </row>
    <row r="89" spans="2:4" ht="12.75">
      <c r="B89" s="182"/>
      <c r="C89" s="182"/>
      <c r="D89" s="182"/>
    </row>
    <row r="90" spans="2:4" ht="12.75">
      <c r="B90" s="182"/>
      <c r="C90" s="182"/>
      <c r="D90" s="182"/>
    </row>
    <row r="91" spans="2:4" ht="12.75">
      <c r="B91" s="182"/>
      <c r="C91" s="182"/>
      <c r="D91" s="182"/>
    </row>
    <row r="92" spans="2:4" ht="12.75">
      <c r="B92" s="182"/>
      <c r="C92" s="182"/>
      <c r="D92" s="182"/>
    </row>
    <row r="93" spans="2:4" ht="12.75">
      <c r="B93" s="182"/>
      <c r="C93" s="182"/>
      <c r="D93" s="182"/>
    </row>
    <row r="94" spans="2:4" ht="12.75">
      <c r="B94" s="182"/>
      <c r="C94" s="182"/>
      <c r="D94" s="182"/>
    </row>
    <row r="95" spans="2:4" ht="12.75">
      <c r="B95" s="182"/>
      <c r="C95" s="182"/>
      <c r="D95" s="182"/>
    </row>
    <row r="96" spans="2:4" ht="12.75">
      <c r="B96" s="182"/>
      <c r="C96" s="182"/>
      <c r="D96" s="182"/>
    </row>
    <row r="97" spans="2:4" ht="12.75">
      <c r="B97" s="182"/>
      <c r="C97" s="182"/>
      <c r="D97" s="182"/>
    </row>
    <row r="98" spans="2:4" ht="12.75">
      <c r="B98" s="182"/>
      <c r="C98" s="182"/>
      <c r="D98" s="182"/>
    </row>
    <row r="99" spans="2:4" ht="12.75">
      <c r="B99" s="182"/>
      <c r="C99" s="182"/>
      <c r="D99" s="182"/>
    </row>
    <row r="100" spans="2:4" ht="12.75">
      <c r="B100" s="182"/>
      <c r="C100" s="182"/>
      <c r="D100" s="182"/>
    </row>
    <row r="101" spans="2:4" ht="12.75">
      <c r="B101" s="182"/>
      <c r="C101" s="182"/>
      <c r="D101" s="182"/>
    </row>
    <row r="102" spans="2:4" ht="12.75">
      <c r="B102" s="182"/>
      <c r="C102" s="182"/>
      <c r="D102" s="182"/>
    </row>
    <row r="103" spans="2:4" ht="12.75">
      <c r="B103" s="182"/>
      <c r="C103" s="182"/>
      <c r="D103" s="182"/>
    </row>
    <row r="104" spans="2:4" ht="12.75">
      <c r="B104" s="182"/>
      <c r="C104" s="182"/>
      <c r="D104" s="182"/>
    </row>
    <row r="105" spans="2:4" ht="12.75">
      <c r="B105" s="182"/>
      <c r="C105" s="182"/>
      <c r="D105" s="182"/>
    </row>
    <row r="106" spans="2:4" ht="12.75">
      <c r="B106" s="182"/>
      <c r="C106" s="182"/>
      <c r="D106" s="182"/>
    </row>
    <row r="107" spans="2:4" ht="12.75">
      <c r="B107" s="182"/>
      <c r="C107" s="182"/>
      <c r="D107" s="182"/>
    </row>
    <row r="108" spans="2:4" ht="12.75">
      <c r="B108" s="182"/>
      <c r="C108" s="182"/>
      <c r="D108" s="182"/>
    </row>
    <row r="109" spans="2:4" ht="12.75">
      <c r="B109" s="182"/>
      <c r="C109" s="182"/>
      <c r="D109" s="182"/>
    </row>
  </sheetData>
  <sheetProtection/>
  <hyperlinks>
    <hyperlink ref="C1" location="Instructions!A1" display="Return to Contents"/>
  </hyperlinks>
  <printOptions/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K. Hebeler</dc:creator>
  <cp:keywords/>
  <dc:description/>
  <cp:lastModifiedBy>Henry</cp:lastModifiedBy>
  <cp:lastPrinted>2007-01-23T18:03:49Z</cp:lastPrinted>
  <dcterms:created xsi:type="dcterms:W3CDTF">2007-01-11T04:18:28Z</dcterms:created>
  <dcterms:modified xsi:type="dcterms:W3CDTF">2015-04-08T04:29:04Z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