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<sst xmlns="http://schemas.openxmlformats.org/spreadsheetml/2006/main" count="41" uniqueCount="40">
  <si>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Savings Rate</t>
  </si>
  <si>
    <t>Savings</t>
  </si>
  <si>
    <t>Real past return</t>
  </si>
  <si>
    <t>Real future return</t>
  </si>
  <si>
    <t>Wages increase with inflation</t>
  </si>
  <si>
    <t>Senario for person who will work longer</t>
  </si>
  <si>
    <t>Additional working years</t>
  </si>
  <si>
    <t>Incremental annual savings needed for catch-up</t>
  </si>
  <si>
    <t>Annual retirement withdrawals at 4% the first year for consistent saver.</t>
  </si>
  <si>
    <t>Annual retirement withdrawals at 4% the first  year for actual saver.</t>
  </si>
  <si>
    <t>Actual saver's retirement income as percent of constant saver's retirement income</t>
  </si>
  <si>
    <t>Scenario where both people retire in 2011</t>
  </si>
  <si>
    <t>Save longer and try to save enough to catch-up to consistent saver</t>
  </si>
  <si>
    <t>Lost savings by 2011 as percent of consistent saver's savings</t>
  </si>
  <si>
    <t>Password to unprotect sheet to change formulas is: analyzenow.com</t>
  </si>
  <si>
    <t>Can we recover from excessive consumption?</t>
  </si>
  <si>
    <t>Disposable income in real dollar values.  This is gross income less federal income taxes.</t>
  </si>
  <si>
    <t>Real return is constant.  Real returns are approximately actual return less inflation.</t>
  </si>
  <si>
    <t>Consistent saver's saving as % of disposable income.  Average from 1945 through 1984 was 8.86%.</t>
  </si>
  <si>
    <t>Consistent saver's annual savings.</t>
  </si>
  <si>
    <t>Future balance of retirement investments for consistent saver throug 2010.</t>
  </si>
  <si>
    <t>Future balance of retirement investments using actual U.S. personal savings % each year.</t>
  </si>
  <si>
    <t>Lost savings by 2011.  Consistent saver's balance less actual saver's balance in 2011.</t>
  </si>
  <si>
    <t>Assumptions used to compare "consistent" saver with "actual" saver representing national average.</t>
  </si>
  <si>
    <t>Future balance of retirement investments if save consistent amount from 1985 plus years until retire</t>
  </si>
  <si>
    <t>Annual retirement withdrawals for consistent saver.  4% of balance the first year.  Inflation adjusted thereafter.</t>
  </si>
  <si>
    <t>Future balance of retirement investments using actual savings % each year till 2011 and consistent amount thereafter</t>
  </si>
  <si>
    <t>Annual retirement withdrawals for actual saver.  4% of balance the first year.  Inflation adjusted thereafter.</t>
  </si>
  <si>
    <t>Lost retirement income.  Consistent saver's retirement income less actual saver's retirement income.</t>
  </si>
  <si>
    <t>Actual retirement income as % of consistent saver's income.</t>
  </si>
  <si>
    <t>Additional savings needed before retirement for actual saver to  catch-up to consistent saver at retirement.</t>
  </si>
  <si>
    <t>Total actual saver's annual savings needed in last working years</t>
  </si>
  <si>
    <t>Savings rate for actual saver to catch up to consistent saver as percent of disposable income</t>
  </si>
  <si>
    <t>Year</t>
  </si>
  <si>
    <t>Consistent</t>
  </si>
  <si>
    <t>Actual</t>
  </si>
  <si>
    <t>Actual Saver using US savings rates</t>
  </si>
  <si>
    <t>and pre-retirement return.</t>
  </si>
  <si>
    <t>Comparing consistent saver's retirement</t>
  </si>
  <si>
    <t>balance with actual saver's.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</si>
</sst>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0%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64" fontId="0" fillId="0" borderId="0" xfId="57" applyNumberFormat="1" applyFont="1" applyAlignment="1">
      <alignment/>
    </xf>
    <xf numFmtId="8" fontId="0" fillId="0" borderId="0" xfId="0" applyNumberFormat="1" applyAlignment="1">
      <alignment/>
    </xf>
    <xf numFmtId="43" fontId="0" fillId="0" borderId="0" xfId="0" applyNumberFormat="1" applyAlignment="1">
      <alignment/>
    </xf>
    <xf numFmtId="164" fontId="0" fillId="0" borderId="0" xfId="57" applyNumberFormat="1" applyFont="1" applyAlignment="1">
      <alignment/>
    </xf>
    <xf numFmtId="0" fontId="34" fillId="0" borderId="0" xfId="0" applyFont="1" applyAlignment="1">
      <alignment/>
    </xf>
    <xf numFmtId="9" fontId="0" fillId="12" borderId="10" xfId="0" applyNumberFormat="1" applyFill="1" applyBorder="1" applyAlignment="1" applyProtection="1">
      <alignment horizontal="center"/>
      <protection locked="0"/>
    </xf>
    <xf numFmtId="10" fontId="0" fillId="12" borderId="10" xfId="0" applyNumberFormat="1" applyFill="1" applyBorder="1" applyAlignment="1" applyProtection="1">
      <alignment horizontal="center"/>
      <protection locked="0"/>
    </xf>
    <xf numFmtId="3" fontId="0" fillId="12" borderId="10" xfId="0" applyNumberFormat="1" applyFill="1" applyBorder="1" applyAlignment="1" applyProtection="1">
      <alignment horizontal="center"/>
      <protection locked="0"/>
    </xf>
    <xf numFmtId="164" fontId="0" fillId="33" borderId="0" xfId="57" applyNumberFormat="1" applyFont="1" applyFill="1" applyAlignment="1">
      <alignment/>
    </xf>
    <xf numFmtId="0" fontId="36" fillId="0" borderId="0" xfId="0" applyFont="1" applyAlignment="1">
      <alignment/>
    </xf>
    <xf numFmtId="167" fontId="0" fillId="0" borderId="0" xfId="42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10" fontId="3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-0.0085"/>
          <c:w val="0.74375"/>
          <c:h val="0.97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Sheet1!$F$36</c:f>
              <c:strCache>
                <c:ptCount val="1"/>
                <c:pt idx="0">
                  <c:v>Consistent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Sheet1!$E$37:$E$62</c:f>
              <c:numCache/>
            </c:numRef>
          </c:xVal>
          <c:yVal>
            <c:numRef>
              <c:f>Sheet1!$F$37:$F$62</c:f>
              <c:numCache/>
            </c:numRef>
          </c:yVal>
          <c:smooth val="1"/>
        </c:ser>
        <c:ser>
          <c:idx val="1"/>
          <c:order val="1"/>
          <c:tx>
            <c:strRef>
              <c:f>Sheet1!$G$36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Sheet1!$E$37:$E$62</c:f>
              <c:numCache/>
            </c:numRef>
          </c:xVal>
          <c:yVal>
            <c:numRef>
              <c:f>Sheet1!$G$37:$G$62</c:f>
              <c:numCache/>
            </c:numRef>
          </c:yVal>
          <c:smooth val="1"/>
        </c:ser>
        <c:axId val="62595020"/>
        <c:axId val="26484269"/>
      </c:scatterChart>
      <c:valAx>
        <c:axId val="62595020"/>
        <c:scaling>
          <c:orientation val="minMax"/>
          <c:max val="2010"/>
          <c:min val="198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84269"/>
        <c:crosses val="autoZero"/>
        <c:crossBetween val="midCat"/>
        <c:dispUnits/>
      </c:valAx>
      <c:valAx>
        <c:axId val="26484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950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5"/>
          <c:y val="0.4085"/>
          <c:w val="0.206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34</xdr:row>
      <xdr:rowOff>161925</xdr:rowOff>
    </xdr:from>
    <xdr:to>
      <xdr:col>14</xdr:col>
      <xdr:colOff>581025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5429250" y="66865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showGridLines="0" tabSelected="1" zoomScalePageLayoutView="0" workbookViewId="0" topLeftCell="A1">
      <selection activeCell="B7" sqref="B7"/>
    </sheetView>
  </sheetViews>
  <sheetFormatPr defaultColWidth="9.140625" defaultRowHeight="15"/>
  <cols>
    <col min="2" max="2" width="16.28125" style="0" customWidth="1"/>
    <col min="3" max="3" width="9.57421875" style="0" bestFit="1" customWidth="1"/>
    <col min="4" max="4" width="10.8515625" style="0" bestFit="1" customWidth="1"/>
    <col min="7" max="7" width="10.00390625" style="0" customWidth="1"/>
    <col min="8" max="8" width="9.57421875" style="0" bestFit="1" customWidth="1"/>
    <col min="11" max="11" width="11.8515625" style="0" bestFit="1" customWidth="1"/>
  </cols>
  <sheetData>
    <row r="1" ht="18.75">
      <c r="B1" s="10" t="s">
        <v>15</v>
      </c>
    </row>
    <row r="2" ht="15">
      <c r="B2" t="s">
        <v>14</v>
      </c>
    </row>
    <row r="4" ht="15">
      <c r="A4" s="5" t="s">
        <v>23</v>
      </c>
    </row>
    <row r="5" ht="15">
      <c r="B5" t="s">
        <v>17</v>
      </c>
    </row>
    <row r="6" ht="15">
      <c r="B6" t="s">
        <v>4</v>
      </c>
    </row>
    <row r="7" spans="2:3" ht="15">
      <c r="B7" s="6">
        <v>0.05</v>
      </c>
      <c r="C7" t="s">
        <v>2</v>
      </c>
    </row>
    <row r="8" spans="2:3" ht="15">
      <c r="B8" s="6">
        <v>0.03</v>
      </c>
      <c r="C8" t="s">
        <v>3</v>
      </c>
    </row>
    <row r="9" spans="2:3" ht="15">
      <c r="B9" s="7">
        <v>0.0886</v>
      </c>
      <c r="C9" t="s">
        <v>18</v>
      </c>
    </row>
    <row r="10" spans="2:3" ht="15">
      <c r="B10" s="8">
        <v>50000</v>
      </c>
      <c r="C10" t="s">
        <v>16</v>
      </c>
    </row>
    <row r="11" spans="2:3" ht="15">
      <c r="B11" s="11">
        <f>B9*B10</f>
        <v>4430</v>
      </c>
      <c r="C11" t="s">
        <v>19</v>
      </c>
    </row>
    <row r="12" spans="2:3" ht="15">
      <c r="B12" s="12">
        <f>F62</f>
        <v>232093.41515566662</v>
      </c>
      <c r="C12" t="s">
        <v>20</v>
      </c>
    </row>
    <row r="13" spans="2:3" ht="15">
      <c r="B13" s="12">
        <f>G62</f>
        <v>143133.34647456594</v>
      </c>
      <c r="C13" t="s">
        <v>21</v>
      </c>
    </row>
    <row r="14" spans="2:3" ht="15">
      <c r="B14" s="13">
        <f>B12-B13</f>
        <v>88960.06868110067</v>
      </c>
      <c r="C14" t="s">
        <v>22</v>
      </c>
    </row>
    <row r="15" spans="2:3" ht="15">
      <c r="B15" s="9">
        <f>B14/B12</f>
        <v>0.38329423788880246</v>
      </c>
      <c r="C15" t="s">
        <v>13</v>
      </c>
    </row>
    <row r="16" ht="15">
      <c r="A16" s="5" t="s">
        <v>11</v>
      </c>
    </row>
    <row r="17" spans="2:3" ht="15">
      <c r="B17" s="12">
        <f>0.04*B12</f>
        <v>9283.736606226665</v>
      </c>
      <c r="C17" t="s">
        <v>8</v>
      </c>
    </row>
    <row r="18" spans="2:3" ht="15">
      <c r="B18" s="12">
        <f>0.04*B13</f>
        <v>5725.333858982638</v>
      </c>
      <c r="C18" t="s">
        <v>9</v>
      </c>
    </row>
    <row r="19" spans="2:3" ht="15">
      <c r="B19" s="9">
        <f>B18/B17</f>
        <v>0.6167057621111975</v>
      </c>
      <c r="C19" t="s">
        <v>10</v>
      </c>
    </row>
    <row r="20" ht="15">
      <c r="A20" s="5" t="s">
        <v>5</v>
      </c>
    </row>
    <row r="21" spans="2:3" ht="15">
      <c r="B21" s="8">
        <v>20</v>
      </c>
      <c r="C21" t="s">
        <v>6</v>
      </c>
    </row>
    <row r="22" spans="2:3" ht="15">
      <c r="B22" s="12">
        <f>FV(B8,2011-1985+B21+0.5,-B11)</f>
        <v>436065.2237195182</v>
      </c>
      <c r="C22" t="s">
        <v>24</v>
      </c>
    </row>
    <row r="23" spans="2:3" ht="15">
      <c r="B23" s="12">
        <f>B22*0.04</f>
        <v>17442.60894878073</v>
      </c>
      <c r="C23" t="s">
        <v>25</v>
      </c>
    </row>
    <row r="24" spans="2:3" ht="15">
      <c r="B24" s="12">
        <f>FV(B8,B21,,-B13)+FV(B8,B21,B11)</f>
        <v>139478.98613735984</v>
      </c>
      <c r="C24" t="s">
        <v>26</v>
      </c>
    </row>
    <row r="25" spans="2:3" ht="15">
      <c r="B25" s="12">
        <f>B24*0.04</f>
        <v>5579.159445494393</v>
      </c>
      <c r="C25" t="s">
        <v>27</v>
      </c>
    </row>
    <row r="26" spans="2:3" ht="15">
      <c r="B26" s="12">
        <f>B23-B25</f>
        <v>11863.449503286336</v>
      </c>
      <c r="C26" t="s">
        <v>28</v>
      </c>
    </row>
    <row r="27" spans="2:3" ht="15">
      <c r="B27" s="9">
        <f>B25/B23</f>
        <v>0.3198580821181792</v>
      </c>
      <c r="C27" t="s">
        <v>29</v>
      </c>
    </row>
    <row r="28" ht="15">
      <c r="A28" s="5" t="s">
        <v>12</v>
      </c>
    </row>
    <row r="29" spans="2:3" ht="15">
      <c r="B29" s="12">
        <f>B22-B24</f>
        <v>296586.2375821584</v>
      </c>
      <c r="C29" t="s">
        <v>30</v>
      </c>
    </row>
    <row r="30" spans="2:3" ht="15">
      <c r="B30" s="12">
        <f>PMT(B8,B21,,-B29)</f>
        <v>11037.666695110209</v>
      </c>
      <c r="C30" t="s">
        <v>7</v>
      </c>
    </row>
    <row r="31" spans="2:3" ht="15">
      <c r="B31" s="12">
        <f>B11+B30</f>
        <v>15467.666695110209</v>
      </c>
      <c r="C31" t="s">
        <v>31</v>
      </c>
    </row>
    <row r="32" spans="2:3" ht="15">
      <c r="B32" s="9">
        <f>B31/B10</f>
        <v>0.30935333390220415</v>
      </c>
      <c r="C32" t="s">
        <v>32</v>
      </c>
    </row>
    <row r="33" ht="15">
      <c r="B33" s="9"/>
    </row>
    <row r="34" spans="2:5" ht="15">
      <c r="B34" s="15" t="s">
        <v>36</v>
      </c>
      <c r="E34" s="5" t="s">
        <v>38</v>
      </c>
    </row>
    <row r="35" spans="2:5" ht="15">
      <c r="B35" s="15" t="s">
        <v>37</v>
      </c>
      <c r="E35" s="5" t="s">
        <v>39</v>
      </c>
    </row>
    <row r="36" spans="1:7" ht="15">
      <c r="A36" s="14" t="s">
        <v>33</v>
      </c>
      <c r="B36" s="14" t="s">
        <v>0</v>
      </c>
      <c r="C36" t="s">
        <v>1</v>
      </c>
      <c r="E36" s="14" t="s">
        <v>33</v>
      </c>
      <c r="F36" t="s">
        <v>34</v>
      </c>
      <c r="G36" s="14" t="s">
        <v>35</v>
      </c>
    </row>
    <row r="37" spans="1:7" ht="15">
      <c r="A37">
        <v>1985</v>
      </c>
      <c r="B37" s="4">
        <v>0.08199999999999999</v>
      </c>
      <c r="C37" s="12">
        <f aca="true" t="shared" si="0" ref="C37:C62">B37*$B$10</f>
        <v>4099.999999999999</v>
      </c>
      <c r="D37" s="12"/>
      <c r="E37">
        <f aca="true" t="shared" si="1" ref="E37:E62">A37</f>
        <v>1985</v>
      </c>
      <c r="F37" s="12">
        <f>0.5*$B$11*(1+$B$7)+0.5*$B$11</f>
        <v>4540.75</v>
      </c>
      <c r="G37" s="12">
        <f>0.5*C37*(1+$B$7)+0.5*C37</f>
        <v>4202.499999999999</v>
      </c>
    </row>
    <row r="38" spans="1:11" ht="15">
      <c r="A38">
        <v>1986</v>
      </c>
      <c r="B38" s="4">
        <v>0.076</v>
      </c>
      <c r="C38" s="12">
        <f t="shared" si="0"/>
        <v>3800</v>
      </c>
      <c r="D38" s="12"/>
      <c r="E38">
        <f t="shared" si="1"/>
        <v>1986</v>
      </c>
      <c r="F38" s="12">
        <f>(F37+0.5*$B$11)*(1+$B$7)+0.5*$B$11</f>
        <v>9308.5375</v>
      </c>
      <c r="G38" s="12">
        <f aca="true" t="shared" si="2" ref="G38:G62">(G37+0.5*C38)*(1+$B$7)+0.5*C38</f>
        <v>8307.625</v>
      </c>
      <c r="K38" s="2"/>
    </row>
    <row r="39" spans="1:7" ht="15">
      <c r="A39">
        <v>1987</v>
      </c>
      <c r="B39" s="4">
        <v>0.065</v>
      </c>
      <c r="C39" s="12">
        <f t="shared" si="0"/>
        <v>3250</v>
      </c>
      <c r="D39" s="12"/>
      <c r="E39">
        <f t="shared" si="1"/>
        <v>1987</v>
      </c>
      <c r="F39" s="12">
        <f aca="true" t="shared" si="3" ref="F39:F62">(F38+0.5*$B$11)*(1+$B$7)+0.5*$B$11</f>
        <v>14314.714375000001</v>
      </c>
      <c r="G39" s="12">
        <f t="shared" si="2"/>
        <v>12054.25625</v>
      </c>
    </row>
    <row r="40" spans="1:7" ht="15">
      <c r="A40">
        <v>1988</v>
      </c>
      <c r="B40" s="4">
        <v>0.069</v>
      </c>
      <c r="C40" s="12">
        <f t="shared" si="0"/>
        <v>3450.0000000000005</v>
      </c>
      <c r="D40" s="12"/>
      <c r="E40">
        <f t="shared" si="1"/>
        <v>1988</v>
      </c>
      <c r="F40" s="12">
        <f t="shared" si="3"/>
        <v>19571.200093750005</v>
      </c>
      <c r="G40" s="12">
        <f t="shared" si="2"/>
        <v>16193.2190625</v>
      </c>
    </row>
    <row r="41" spans="1:7" ht="15">
      <c r="A41">
        <v>1989</v>
      </c>
      <c r="B41" s="4">
        <v>0.066</v>
      </c>
      <c r="C41" s="12">
        <f t="shared" si="0"/>
        <v>3300</v>
      </c>
      <c r="D41" s="12"/>
      <c r="E41">
        <f t="shared" si="1"/>
        <v>1989</v>
      </c>
      <c r="F41" s="12">
        <f t="shared" si="3"/>
        <v>25090.510098437506</v>
      </c>
      <c r="G41" s="12">
        <f t="shared" si="2"/>
        <v>20385.380015625</v>
      </c>
    </row>
    <row r="42" spans="1:7" ht="15">
      <c r="A42">
        <v>1990</v>
      </c>
      <c r="B42" s="4">
        <v>0.065</v>
      </c>
      <c r="C42" s="12">
        <f t="shared" si="0"/>
        <v>3250</v>
      </c>
      <c r="D42" s="12"/>
      <c r="E42">
        <f t="shared" si="1"/>
        <v>1990</v>
      </c>
      <c r="F42" s="12">
        <f t="shared" si="3"/>
        <v>30885.78560335938</v>
      </c>
      <c r="G42" s="12">
        <f t="shared" si="2"/>
        <v>24735.899016406252</v>
      </c>
    </row>
    <row r="43" spans="1:7" ht="15">
      <c r="A43">
        <v>1991</v>
      </c>
      <c r="B43" s="4">
        <v>0.07</v>
      </c>
      <c r="C43" s="12">
        <f t="shared" si="0"/>
        <v>3500.0000000000005</v>
      </c>
      <c r="D43" s="12"/>
      <c r="E43">
        <f t="shared" si="1"/>
        <v>1991</v>
      </c>
      <c r="F43" s="12">
        <f t="shared" si="3"/>
        <v>36970.824883527355</v>
      </c>
      <c r="G43" s="12">
        <f t="shared" si="2"/>
        <v>29560.193967226565</v>
      </c>
    </row>
    <row r="44" spans="1:7" ht="15">
      <c r="A44">
        <v>1992</v>
      </c>
      <c r="B44" s="4">
        <v>0.073</v>
      </c>
      <c r="C44" s="12">
        <f t="shared" si="0"/>
        <v>3649.9999999999995</v>
      </c>
      <c r="D44" s="12"/>
      <c r="E44">
        <f t="shared" si="1"/>
        <v>1992</v>
      </c>
      <c r="F44" s="12">
        <f t="shared" si="3"/>
        <v>43360.116127703724</v>
      </c>
      <c r="G44" s="12">
        <f t="shared" si="2"/>
        <v>34779.4536655879</v>
      </c>
    </row>
    <row r="45" spans="1:7" ht="15">
      <c r="A45">
        <v>1993</v>
      </c>
      <c r="B45" s="4">
        <v>0.057999999999999996</v>
      </c>
      <c r="C45" s="12">
        <f t="shared" si="0"/>
        <v>2900</v>
      </c>
      <c r="D45" s="12"/>
      <c r="E45">
        <f t="shared" si="1"/>
        <v>1993</v>
      </c>
      <c r="F45" s="12">
        <f t="shared" si="3"/>
        <v>50068.871934088915</v>
      </c>
      <c r="G45" s="12">
        <f t="shared" si="2"/>
        <v>39490.926348867295</v>
      </c>
    </row>
    <row r="46" spans="1:7" ht="15">
      <c r="A46">
        <v>1994</v>
      </c>
      <c r="B46" s="4">
        <v>0.052000000000000005</v>
      </c>
      <c r="C46" s="12">
        <f t="shared" si="0"/>
        <v>2600.0000000000005</v>
      </c>
      <c r="D46" s="12"/>
      <c r="E46">
        <f t="shared" si="1"/>
        <v>1994</v>
      </c>
      <c r="F46" s="12">
        <f t="shared" si="3"/>
        <v>57113.06553079336</v>
      </c>
      <c r="G46" s="12">
        <f t="shared" si="2"/>
        <v>44130.47266631066</v>
      </c>
    </row>
    <row r="47" spans="1:7" ht="15">
      <c r="A47">
        <v>1995</v>
      </c>
      <c r="B47" s="4">
        <v>0.052000000000000005</v>
      </c>
      <c r="C47" s="12">
        <f t="shared" si="0"/>
        <v>2600.0000000000005</v>
      </c>
      <c r="D47" s="12"/>
      <c r="E47">
        <f t="shared" si="1"/>
        <v>1995</v>
      </c>
      <c r="F47" s="12">
        <f t="shared" si="3"/>
        <v>64509.46880733303</v>
      </c>
      <c r="G47" s="12">
        <f t="shared" si="2"/>
        <v>49001.9962996262</v>
      </c>
    </row>
    <row r="48" spans="1:7" ht="15">
      <c r="A48">
        <v>1996</v>
      </c>
      <c r="B48" s="4">
        <v>0.049</v>
      </c>
      <c r="C48" s="12">
        <f t="shared" si="0"/>
        <v>2450</v>
      </c>
      <c r="D48" s="12"/>
      <c r="E48">
        <f t="shared" si="1"/>
        <v>1996</v>
      </c>
      <c r="F48" s="12">
        <f t="shared" si="3"/>
        <v>72275.69224769968</v>
      </c>
      <c r="G48" s="12">
        <f t="shared" si="2"/>
        <v>53963.346114607506</v>
      </c>
    </row>
    <row r="49" spans="1:7" ht="15">
      <c r="A49">
        <v>1997</v>
      </c>
      <c r="B49" s="4">
        <v>0.046</v>
      </c>
      <c r="C49" s="12">
        <f t="shared" si="0"/>
        <v>2300</v>
      </c>
      <c r="D49" s="12"/>
      <c r="E49">
        <f t="shared" si="1"/>
        <v>1997</v>
      </c>
      <c r="F49" s="12">
        <f t="shared" si="3"/>
        <v>80430.22686008467</v>
      </c>
      <c r="G49" s="12">
        <f t="shared" si="2"/>
        <v>59019.013420337884</v>
      </c>
    </row>
    <row r="50" spans="1:7" ht="15">
      <c r="A50">
        <v>1998</v>
      </c>
      <c r="B50" s="4">
        <v>0.053</v>
      </c>
      <c r="C50" s="12">
        <f t="shared" si="0"/>
        <v>2650</v>
      </c>
      <c r="D50" s="12"/>
      <c r="E50">
        <f t="shared" si="1"/>
        <v>1998</v>
      </c>
      <c r="F50" s="12">
        <f t="shared" si="3"/>
        <v>88992.48820308891</v>
      </c>
      <c r="G50" s="12">
        <f t="shared" si="2"/>
        <v>64686.21409135478</v>
      </c>
    </row>
    <row r="51" spans="1:7" ht="15">
      <c r="A51">
        <v>1999</v>
      </c>
      <c r="B51" s="4">
        <v>0.031</v>
      </c>
      <c r="C51" s="12">
        <f t="shared" si="0"/>
        <v>1550</v>
      </c>
      <c r="D51" s="12"/>
      <c r="E51">
        <f t="shared" si="1"/>
        <v>1999</v>
      </c>
      <c r="F51" s="12">
        <f t="shared" si="3"/>
        <v>97982.86261324336</v>
      </c>
      <c r="G51" s="12">
        <f t="shared" si="2"/>
        <v>69509.27479592252</v>
      </c>
    </row>
    <row r="52" spans="1:7" ht="15">
      <c r="A52">
        <v>2000</v>
      </c>
      <c r="B52" s="4">
        <v>0.028999999999999998</v>
      </c>
      <c r="C52" s="12">
        <f t="shared" si="0"/>
        <v>1450</v>
      </c>
      <c r="D52" s="12"/>
      <c r="E52">
        <f t="shared" si="1"/>
        <v>2000</v>
      </c>
      <c r="F52" s="12">
        <f t="shared" si="3"/>
        <v>107422.75574390552</v>
      </c>
      <c r="G52" s="12">
        <f t="shared" si="2"/>
        <v>74470.98853571866</v>
      </c>
    </row>
    <row r="53" spans="1:7" ht="15">
      <c r="A53">
        <v>2001</v>
      </c>
      <c r="B53" s="4">
        <v>0.027000000000000003</v>
      </c>
      <c r="C53" s="12">
        <f t="shared" si="0"/>
        <v>1350.0000000000002</v>
      </c>
      <c r="D53" s="12"/>
      <c r="E53">
        <f t="shared" si="1"/>
        <v>2001</v>
      </c>
      <c r="F53" s="12">
        <f t="shared" si="3"/>
        <v>117334.64353110081</v>
      </c>
      <c r="G53" s="12">
        <f t="shared" si="2"/>
        <v>79578.28796250459</v>
      </c>
    </row>
    <row r="54" spans="1:7" ht="15">
      <c r="A54">
        <v>2002</v>
      </c>
      <c r="B54" s="4">
        <v>0.035</v>
      </c>
      <c r="C54" s="12">
        <f t="shared" si="0"/>
        <v>1750.0000000000002</v>
      </c>
      <c r="D54" s="12"/>
      <c r="E54">
        <f t="shared" si="1"/>
        <v>2002</v>
      </c>
      <c r="F54" s="12">
        <f t="shared" si="3"/>
        <v>127742.12570765585</v>
      </c>
      <c r="G54" s="12">
        <f t="shared" si="2"/>
        <v>85350.95236062982</v>
      </c>
    </row>
    <row r="55" spans="1:7" ht="15">
      <c r="A55">
        <v>2003</v>
      </c>
      <c r="B55" s="4">
        <v>0.035</v>
      </c>
      <c r="C55" s="12">
        <f t="shared" si="0"/>
        <v>1750.0000000000002</v>
      </c>
      <c r="D55" s="12"/>
      <c r="E55">
        <f t="shared" si="1"/>
        <v>2003</v>
      </c>
      <c r="F55" s="12">
        <f t="shared" si="3"/>
        <v>138669.98199303864</v>
      </c>
      <c r="G55" s="12">
        <f t="shared" si="2"/>
        <v>91412.24997866132</v>
      </c>
    </row>
    <row r="56" spans="1:7" ht="15">
      <c r="A56">
        <v>2004</v>
      </c>
      <c r="B56" s="4">
        <v>0.034</v>
      </c>
      <c r="C56" s="12">
        <f t="shared" si="0"/>
        <v>1700.0000000000002</v>
      </c>
      <c r="D56" s="12"/>
      <c r="E56">
        <f t="shared" si="1"/>
        <v>2004</v>
      </c>
      <c r="F56" s="12">
        <f t="shared" si="3"/>
        <v>150144.23109269058</v>
      </c>
      <c r="G56" s="12">
        <f t="shared" si="2"/>
        <v>97725.36247759439</v>
      </c>
    </row>
    <row r="57" spans="1:7" ht="15">
      <c r="A57">
        <v>2005</v>
      </c>
      <c r="B57" s="4">
        <v>0.013999999999999999</v>
      </c>
      <c r="C57" s="12">
        <f t="shared" si="0"/>
        <v>699.9999999999999</v>
      </c>
      <c r="D57" s="12"/>
      <c r="E57">
        <f t="shared" si="1"/>
        <v>2005</v>
      </c>
      <c r="F57" s="12">
        <f t="shared" si="3"/>
        <v>162192.1926473251</v>
      </c>
      <c r="G57" s="12">
        <f t="shared" si="2"/>
        <v>103329.13060147411</v>
      </c>
    </row>
    <row r="58" spans="1:7" ht="15">
      <c r="A58">
        <v>2006</v>
      </c>
      <c r="B58" s="4">
        <v>0.024</v>
      </c>
      <c r="C58" s="12">
        <f t="shared" si="0"/>
        <v>1200</v>
      </c>
      <c r="D58" s="12"/>
      <c r="E58">
        <f t="shared" si="1"/>
        <v>2006</v>
      </c>
      <c r="F58" s="12">
        <f t="shared" si="3"/>
        <v>174842.55227969136</v>
      </c>
      <c r="G58" s="12">
        <f t="shared" si="2"/>
        <v>109725.58713154783</v>
      </c>
    </row>
    <row r="59" spans="1:7" ht="15">
      <c r="A59">
        <v>2007</v>
      </c>
      <c r="B59" s="4">
        <v>0.021</v>
      </c>
      <c r="C59" s="12">
        <f t="shared" si="0"/>
        <v>1050</v>
      </c>
      <c r="D59" s="12"/>
      <c r="E59">
        <f t="shared" si="1"/>
        <v>2007</v>
      </c>
      <c r="F59" s="12">
        <f t="shared" si="3"/>
        <v>188125.42989367593</v>
      </c>
      <c r="G59" s="12">
        <f t="shared" si="2"/>
        <v>116288.11648812522</v>
      </c>
    </row>
    <row r="60" spans="1:7" ht="15">
      <c r="A60">
        <v>2008</v>
      </c>
      <c r="B60" s="4">
        <v>0.040999999999999995</v>
      </c>
      <c r="C60" s="12">
        <f t="shared" si="0"/>
        <v>2049.9999999999995</v>
      </c>
      <c r="D60" s="12"/>
      <c r="E60">
        <f t="shared" si="1"/>
        <v>2008</v>
      </c>
      <c r="F60" s="12">
        <f t="shared" si="3"/>
        <v>202072.45138835974</v>
      </c>
      <c r="G60" s="12">
        <f t="shared" si="2"/>
        <v>124203.77231253148</v>
      </c>
    </row>
    <row r="61" spans="1:7" ht="15">
      <c r="A61">
        <v>2009</v>
      </c>
      <c r="B61" s="4">
        <v>0.059000000000000004</v>
      </c>
      <c r="C61" s="12">
        <f t="shared" si="0"/>
        <v>2950</v>
      </c>
      <c r="D61" s="12"/>
      <c r="E61">
        <f t="shared" si="1"/>
        <v>2009</v>
      </c>
      <c r="F61" s="12">
        <f t="shared" si="3"/>
        <v>216716.82395777773</v>
      </c>
      <c r="G61" s="12">
        <f t="shared" si="2"/>
        <v>133437.71092815805</v>
      </c>
    </row>
    <row r="62" spans="1:7" ht="15">
      <c r="A62">
        <v>2010</v>
      </c>
      <c r="B62" s="4">
        <v>0.059000000000000004</v>
      </c>
      <c r="C62" s="12">
        <f t="shared" si="0"/>
        <v>2950</v>
      </c>
      <c r="D62" s="12"/>
      <c r="E62">
        <f t="shared" si="1"/>
        <v>2010</v>
      </c>
      <c r="F62" s="12">
        <f t="shared" si="3"/>
        <v>232093.41515566662</v>
      </c>
      <c r="G62" s="12">
        <f t="shared" si="2"/>
        <v>143133.34647456594</v>
      </c>
    </row>
    <row r="69" ht="15">
      <c r="G69" s="2"/>
    </row>
    <row r="70" ht="15">
      <c r="G70" s="1"/>
    </row>
    <row r="71" ht="15">
      <c r="G71" s="3"/>
    </row>
  </sheetData>
  <sheetProtection password="E5F6" sheet="1" selectLockedCell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K Hebeler</dc:creator>
  <cp:keywords/>
  <dc:description/>
  <cp:lastModifiedBy>Henry K Hebeler</cp:lastModifiedBy>
  <dcterms:created xsi:type="dcterms:W3CDTF">2010-12-29T06:00:47Z</dcterms:created>
  <dcterms:modified xsi:type="dcterms:W3CDTF">2011-01-07T04:25:44Z</dcterms:modified>
  <cp:category/>
  <cp:version/>
  <cp:contentType/>
  <cp:contentStatus/>
</cp:coreProperties>
</file>